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USPE\2025\INVERSIÓN\1. PLAN DE COMPRAS\iniciales\DIEPO\"/>
    </mc:Choice>
  </mc:AlternateContent>
  <xr:revisionPtr revIDLastSave="0" documentId="13_ncr:1_{CD8FB204-3E1B-44EE-91B1-6E4780503E8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1. INFRAESTRUCTURA EDUCATIVA" sheetId="10" r:id="rId2"/>
    <sheet name="2. POLITICA EDUCATIVA" sheetId="11" r:id="rId3"/>
    <sheet name="educativa 2024 interventoria " sheetId="5" state="hidden" r:id="rId4"/>
  </sheets>
  <externalReferences>
    <externalReference r:id="rId5"/>
    <externalReference r:id="rId6"/>
    <externalReference r:id="rId7"/>
  </externalReferences>
  <definedNames>
    <definedName name="__FPMExcelClient_CellBasedFunctionStatus" localSheetId="3" hidden="1">"2_2_2_2_2"</definedName>
    <definedName name="_xlnm.Print_Area" localSheetId="1">'1. INFRAESTRUCTURA EDUCATIVA'!$A$1:$R$44</definedName>
    <definedName name="_xlnm.Print_Area" localSheetId="2">'2. POLITICA EDUCATIVA'!$A$1:$R$22</definedName>
    <definedName name="_xlnm.Print_Area" localSheetId="3">'educativa 2024 interventoria '!$A$3:$R$36</definedName>
    <definedName name="dijin" localSheetId="3">[1]USUARIOS_BPIN_WEB!#REF!</definedName>
    <definedName name="dijin">[1]USUARIOS_BPIN_WEB!#REF!</definedName>
    <definedName name="ESTACIONES" localSheetId="3">[1]USUARIOS_BPIN_WEB!#REF!</definedName>
    <definedName name="ESTACIONES">[1]USUARIOS_BPIN_WEB!#REF!</definedName>
    <definedName name="OLE_LINK1" localSheetId="3">'educativa 2024 interventoria '!#REF!</definedName>
    <definedName name="Perfil" localSheetId="3">[2]Hoja1!$D$1:$D$3</definedName>
    <definedName name="Perfil">[3]Hoja1!$D$1:$D$3</definedName>
    <definedName name="SegUsuario" localSheetId="3">[1]USUARIOS_BPIN_WEB!#REF!</definedName>
    <definedName name="SegUsuario">[1]USUARIOS_BPIN_WEB!#REF!</definedName>
    <definedName name="_xlnm.Print_Titles" localSheetId="3">'educativa 2024 interventoria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1" l="1"/>
  <c r="O20" i="11" s="1"/>
  <c r="R17" i="11"/>
  <c r="R18" i="11" s="1"/>
  <c r="Q17" i="11"/>
  <c r="Q18" i="11" s="1"/>
  <c r="O17" i="11"/>
  <c r="O18" i="11" s="1"/>
  <c r="N16" i="11"/>
  <c r="P15" i="11"/>
  <c r="P17" i="11" s="1"/>
  <c r="N7" i="11" s="1"/>
  <c r="M15" i="11"/>
  <c r="Q7" i="11"/>
  <c r="M43" i="10"/>
  <c r="Q43" i="10" s="1"/>
  <c r="L43" i="10"/>
  <c r="P43" i="10" s="1"/>
  <c r="Q39" i="10"/>
  <c r="N39" i="10"/>
  <c r="P39" i="10" s="1"/>
  <c r="R39" i="10" s="1"/>
  <c r="Q38" i="10"/>
  <c r="M38" i="10"/>
  <c r="M37" i="10" s="1"/>
  <c r="N36" i="10"/>
  <c r="P36" i="10" s="1"/>
  <c r="R36" i="10" s="1"/>
  <c r="N35" i="10"/>
  <c r="P35" i="10" s="1"/>
  <c r="R35" i="10" s="1"/>
  <c r="M34" i="10"/>
  <c r="N34" i="10" s="1"/>
  <c r="P34" i="10" s="1"/>
  <c r="R34" i="10" s="1"/>
  <c r="N33" i="10"/>
  <c r="P33" i="10" s="1"/>
  <c r="R33" i="10" s="1"/>
  <c r="N32" i="10"/>
  <c r="P32" i="10" s="1"/>
  <c r="R32" i="10" s="1"/>
  <c r="N31" i="10"/>
  <c r="P31" i="10" s="1"/>
  <c r="R31" i="10" s="1"/>
  <c r="M30" i="10"/>
  <c r="R30" i="10" s="1"/>
  <c r="R29" i="10"/>
  <c r="P29" i="10"/>
  <c r="N29" i="10"/>
  <c r="M28" i="10"/>
  <c r="N28" i="10" s="1"/>
  <c r="P28" i="10" s="1"/>
  <c r="R28" i="10" s="1"/>
  <c r="P27" i="10"/>
  <c r="R27" i="10" s="1"/>
  <c r="N27" i="10"/>
  <c r="Q26" i="10"/>
  <c r="N26" i="10"/>
  <c r="P26" i="10" s="1"/>
  <c r="R26" i="10" s="1"/>
  <c r="Q25" i="10"/>
  <c r="P25" i="10"/>
  <c r="R25" i="10" s="1"/>
  <c r="N25" i="10"/>
  <c r="Q24" i="10"/>
  <c r="M24" i="10"/>
  <c r="N24" i="10" s="1"/>
  <c r="P24" i="10" s="1"/>
  <c r="R24" i="10" s="1"/>
  <c r="Q23" i="10"/>
  <c r="N23" i="10"/>
  <c r="P23" i="10" s="1"/>
  <c r="R23" i="10" s="1"/>
  <c r="Q22" i="10"/>
  <c r="N22" i="10"/>
  <c r="P22" i="10" s="1"/>
  <c r="R22" i="10" s="1"/>
  <c r="Q21" i="10"/>
  <c r="N21" i="10"/>
  <c r="P21" i="10" s="1"/>
  <c r="R21" i="10" s="1"/>
  <c r="O20" i="10"/>
  <c r="O17" i="10" s="1"/>
  <c r="M20" i="10"/>
  <c r="R20" i="10" s="1"/>
  <c r="Q19" i="10"/>
  <c r="M19" i="10"/>
  <c r="M17" i="10" s="1"/>
  <c r="R17" i="10" s="1"/>
  <c r="Q18" i="10"/>
  <c r="N18" i="10"/>
  <c r="P18" i="10" s="1"/>
  <c r="R18" i="10" s="1"/>
  <c r="O16" i="10"/>
  <c r="O40" i="10" s="1"/>
  <c r="O41" i="10" s="1"/>
  <c r="N10" i="11" l="1"/>
  <c r="N19" i="10"/>
  <c r="P19" i="10" s="1"/>
  <c r="R19" i="10" s="1"/>
  <c r="Q20" i="10"/>
  <c r="N30" i="10"/>
  <c r="N38" i="10"/>
  <c r="P38" i="10" s="1"/>
  <c r="R38" i="10" s="1"/>
  <c r="Q17" i="10"/>
  <c r="N37" i="10"/>
  <c r="P37" i="10"/>
  <c r="R37" i="10"/>
  <c r="P20" i="10"/>
  <c r="Q16" i="10"/>
  <c r="Q40" i="10" s="1"/>
  <c r="Q41" i="10" s="1"/>
  <c r="N17" i="10"/>
  <c r="N20" i="10"/>
  <c r="P30" i="10"/>
  <c r="M16" i="10"/>
  <c r="P17" i="10"/>
  <c r="M40" i="10" l="1"/>
  <c r="N16" i="10"/>
  <c r="P16" i="10" s="1"/>
  <c r="R16" i="10" s="1"/>
  <c r="M41" i="10" l="1"/>
  <c r="P40" i="10"/>
  <c r="N40" i="10"/>
  <c r="R40" i="10"/>
  <c r="N9" i="10" s="1"/>
  <c r="N12" i="10" s="1"/>
  <c r="Q9" i="10"/>
  <c r="P41" i="10" l="1"/>
  <c r="N41" i="10"/>
  <c r="R41" i="10"/>
  <c r="Q26" i="5" l="1"/>
  <c r="N26" i="5"/>
  <c r="P26" i="5" s="1"/>
  <c r="R26" i="5" s="1"/>
  <c r="M17" i="5"/>
  <c r="K44" i="5"/>
  <c r="K45" i="5" s="1"/>
  <c r="K46" i="5" s="1"/>
  <c r="L43" i="5"/>
  <c r="J43" i="5"/>
  <c r="J41" i="5"/>
  <c r="J40" i="5"/>
  <c r="M36" i="5"/>
  <c r="Q36" i="5" s="1"/>
  <c r="L36" i="5"/>
  <c r="P36" i="5" s="1"/>
  <c r="Q31" i="5"/>
  <c r="N31" i="5"/>
  <c r="P31" i="5" s="1"/>
  <c r="R31" i="5" s="1"/>
  <c r="Q30" i="5"/>
  <c r="M30" i="5"/>
  <c r="M24" i="5" s="1"/>
  <c r="J42" i="5" s="1"/>
  <c r="Q29" i="5"/>
  <c r="N29" i="5"/>
  <c r="P29" i="5" s="1"/>
  <c r="R29" i="5" s="1"/>
  <c r="Q28" i="5"/>
  <c r="N28" i="5"/>
  <c r="P28" i="5" s="1"/>
  <c r="R28" i="5" s="1"/>
  <c r="Q27" i="5"/>
  <c r="N27" i="5"/>
  <c r="P27" i="5" s="1"/>
  <c r="R27" i="5" s="1"/>
  <c r="Q25" i="5"/>
  <c r="N25" i="5"/>
  <c r="O24" i="5"/>
  <c r="Q24" i="5" s="1"/>
  <c r="Q23" i="5"/>
  <c r="U23" i="5" s="1"/>
  <c r="N23" i="5"/>
  <c r="N22" i="5" s="1"/>
  <c r="P22" i="5" s="1"/>
  <c r="R22" i="5" s="1"/>
  <c r="O22" i="5"/>
  <c r="Q22" i="5" s="1"/>
  <c r="M22" i="5"/>
  <c r="Q21" i="5"/>
  <c r="N21" i="5"/>
  <c r="P21" i="5" s="1"/>
  <c r="R21" i="5" s="1"/>
  <c r="O20" i="5"/>
  <c r="Q20" i="5" s="1"/>
  <c r="M20" i="5"/>
  <c r="Q18" i="5"/>
  <c r="N18" i="5"/>
  <c r="N17" i="5" s="1"/>
  <c r="O17" i="5"/>
  <c r="O32" i="5" s="1"/>
  <c r="O34" i="5" s="1"/>
  <c r="Q16" i="5"/>
  <c r="P16" i="5"/>
  <c r="R16" i="5" s="1"/>
  <c r="O15" i="5"/>
  <c r="Q15" i="5" s="1"/>
  <c r="N20" i="5" l="1"/>
  <c r="P20" i="5" s="1"/>
  <c r="R20" i="5" s="1"/>
  <c r="M32" i="5"/>
  <c r="M15" i="5" s="1"/>
  <c r="N15" i="5" s="1"/>
  <c r="P15" i="5" s="1"/>
  <c r="R15" i="5" s="1"/>
  <c r="P17" i="5"/>
  <c r="P23" i="5"/>
  <c r="R23" i="5" s="1"/>
  <c r="Q17" i="5"/>
  <c r="Q32" i="5" s="1"/>
  <c r="Q34" i="5" s="1"/>
  <c r="P25" i="5"/>
  <c r="R25" i="5" s="1"/>
  <c r="N30" i="5"/>
  <c r="P30" i="5" s="1"/>
  <c r="R30" i="5" s="1"/>
  <c r="P18" i="5"/>
  <c r="R18" i="5" s="1"/>
  <c r="N24" i="5" l="1"/>
  <c r="P24" i="5" s="1"/>
  <c r="R24" i="5" s="1"/>
  <c r="Q9" i="5"/>
  <c r="N12" i="5" s="1"/>
  <c r="M34" i="5"/>
  <c r="R17" i="5"/>
  <c r="N32" i="5" l="1"/>
  <c r="N34" i="5" s="1"/>
  <c r="R32" i="5"/>
  <c r="R34" i="5" s="1"/>
  <c r="P32" i="5"/>
  <c r="P34" i="5" s="1"/>
  <c r="C17" i="4"/>
  <c r="C27" i="4" l="1"/>
  <c r="C25" i="4"/>
  <c r="C23" i="4"/>
  <c r="C13" i="4"/>
  <c r="C10" i="4"/>
  <c r="C8" i="4"/>
  <c r="C6" i="4"/>
  <c r="C29" i="4" l="1"/>
  <c r="C31" i="4" s="1"/>
</calcChain>
</file>

<file path=xl/sharedStrings.xml><?xml version="1.0" encoding="utf-8"?>
<sst xmlns="http://schemas.openxmlformats.org/spreadsheetml/2006/main" count="442" uniqueCount="187">
  <si>
    <t>ITEMS</t>
  </si>
  <si>
    <t>VALOR UNITARIO $</t>
  </si>
  <si>
    <t>JUSTIFICACIÓN</t>
  </si>
  <si>
    <t>CONSECUTIVO</t>
  </si>
  <si>
    <t>DESCRIPCIÓN</t>
  </si>
  <si>
    <t>INFRAESTRUCTURA DE SOPORTE CONSTRUIDA Y DOTADA</t>
  </si>
  <si>
    <t>ADQUISICIÓN DE BIENES Y SERVICIOS</t>
  </si>
  <si>
    <t>OBRAS DE CUMPLIMIENTO PLANES DE REGULARIZACIÓN - COMPLEJO EDUCATIVO DEL SUR</t>
  </si>
  <si>
    <t>Obras de cumplimiento plan de regularización complejo Educativo del Sur,  para la ampliación parqueadero y vías internas en pavimento flexible complejo educativo del Sur, Fase 2, a precios unitarios fijos sin formula de reajuste.</t>
  </si>
  <si>
    <t xml:space="preserve">Recurso que será utilizado para la Fase 2 del parqueadero y vías internas del complejo educativo del sur y en cumplimiento del plan de regularización de acuerdo a resolución 1841 de 2012.
</t>
  </si>
  <si>
    <t>ESCUELA DE CADETES DE POLICÍA "GENERAL FRANCISCO DE PAULA SANTANDER"</t>
  </si>
  <si>
    <t xml:space="preserve">Dotación y obras complementarias de restitución y/o mejoramiento de acabados y redes del casino de oficiales de la Escuela de Cadetes de Policía "General Francisco de Paula Santander" </t>
  </si>
  <si>
    <t>Recurso que será utilizado para el ascensor, baterías de baños y zona social del primer piso del casino de oficiales de la ECSAN.</t>
  </si>
  <si>
    <t>ESCUELA DE CARABINEROS PROVINCIA DE VÉLEZ</t>
  </si>
  <si>
    <t>Construcción y dotación para la infraestuctura de servicios del comedor estudiantes Escuela de Carabineros Provincia de Vélez “Mayor General Manuel José López Gómez”, a precios unitarios fijos sin formula de reajuste</t>
  </si>
  <si>
    <t xml:space="preserve">Recurso que será utilizado para mayor cobertura en las zonas de urbanismo, iluminación de las mismas y equipamiento. </t>
  </si>
  <si>
    <t>Interventoría técnica, administrativa, financiera, legal, contable y ambiental para la construcción y dotación para la infraestuctura de servicios del comedor estudiantes Escuela de Carabineros Provincia de Vélez “Mayor General Manuel José López Gómez”, a precios unitarios fijos sin formula de reajuste</t>
  </si>
  <si>
    <t>Recurso que será utilizado para ejercer la interventoría y control a las obras a desarrollar.</t>
  </si>
  <si>
    <t>ESCUELA DE POLICÍA CARLOS EUGENIO RESTREPO</t>
  </si>
  <si>
    <t>Elaboración de diseños y estudios técnicos para la construcción de un (01) bloque académico y administrativo incluye estudio de suelos, estudio topográfico, diseño arquitectónico, urbanístico, paisajístico y sostenibilidad, diseño estructural y de elementos no estructurales, diseños de redes hidro-sanitarias, diseño de redes de energía interior y exterior y apantallamiento y tramite de licencias y permisos y adecuación de tres (03) aulas y biblioteca incluye diseño arquitectonico, electrico, voz y datos y presupuesto de la Escuela de Policía Carlos Eugenio Restrepo.</t>
  </si>
  <si>
    <t>Recurso para ser utilizado en la consultoría, conel fin de aumentar la capacidad instalada de la escuela y responder a las necesidades y cambios que se proyectan para la educación policial.</t>
  </si>
  <si>
    <t>Interventoría técnica, administrativa, financiera, legal, contable y ambiental para la construcción de un (01) bloque académico y administrativo incluye estudio de suelos, estudio topográfico, diseño arquitectónico, urbanístico, paisajístico y sostenibilidad, diseño estructural y de elementos no estructurales, diseños de redes hidro-sanitarias, diseño de redes de energía interior y exterior y apantallamiento y tramite de licencias y permisos y adecuación de tres (03) aulas y biblioteca incluye diseño arquitectonico, electrico, voz y datos y presupuesto de la Escuela de Policía Carlos Eugenio Restrepo.</t>
  </si>
  <si>
    <t>Recurso que será utilizado para ejercer la interventoría y control a la consultoría a desarrollar</t>
  </si>
  <si>
    <t>Licencias y permisos para la construcción de un (01) bloque académico y administrativo, adecuación de tres (03) aulas y biblioteca de la Escuela de Policía Carlos Eugenio Restrepo</t>
  </si>
  <si>
    <t xml:space="preserve">Recurso para ser utilizado en licencias y permisos </t>
  </si>
  <si>
    <t>ESCUELA DE POLICÍA RAFAEL REYES</t>
  </si>
  <si>
    <t>Elaboración de diseños y estudios técnicos para la construcción del muro de cerramiento y garitas de la Escuela de Policía Rafael Reyes, incluye estudio de suelos, estudio topográfico, diseño arquitectónico, urbanístico, paisajístico y sostenibilidad, diseño estructural y de elementos no estructurales, diseños de redes hidro-sanitarias, diseño de redes de energía interior y exterior y apantallamiento y tramite de licencias y permisos</t>
  </si>
  <si>
    <t>Recurso para ser utilizado en la consultoría,  mejorando las condiciones de seguridad de la Escuela.</t>
  </si>
  <si>
    <t>Interventoría técnica, administrativa, financiera, legal, contable y ambiental para la Elaboración de diseños y estudios técnicos para la la construcción del muro de cerramiento y garitas de la Escuela de Policía Rafael Reyes, incluye estudio de suelos, estudio topográfico, diseño arquitectónico, urbanístico, paisajístico y sostenibilidad, diseño estructural y de elementos no estructurales, diseños de redes hidro-sanitarias, diseño de redes de energía interior y exterior y apantallamiento  y tramite de licencias y permisos</t>
  </si>
  <si>
    <t>Licencias y permisos construcción del muro de cerramiento y garitas de la Escuela de Policía Rafael Reyes</t>
  </si>
  <si>
    <t>Recurso para ser utilizado en licencias y permisos</t>
  </si>
  <si>
    <t>Construcción del muro de cerramiento y garitas de la Escuela de Policía Rafael Reyes, a precios unitarios fijos sin formula de reajuste</t>
  </si>
  <si>
    <t>Recurso para la fase I</t>
  </si>
  <si>
    <t>Interventoría técnica, administrativa, financiera, legal, contable y ambiental para la construcción del muro de cerramiento y garitas de la Escuela de Policía Rafael Reyes , a precios unitarios fijos sin formula de reajuste</t>
  </si>
  <si>
    <t>Recurso para ejercer la interventoría</t>
  </si>
  <si>
    <t>ESCUELA DE SUBOFICIALES Y NIVEL EJECUTIVO "GONZALO JIMÉNEZ DE QUESADA"</t>
  </si>
  <si>
    <t xml:space="preserve">Licencias y permisos construcción de escenarios tácticos de la Escuela de Suboficiales y nivel ejecutivo Gonzalo Jiménez de Quesada </t>
  </si>
  <si>
    <t>Recurso para ser utilizado en las licencias y permisos con el fin de desarrollar la consultoria realizada mediante convenio por el INL e inicio de la construcción en la Escuela.</t>
  </si>
  <si>
    <t xml:space="preserve">ESCUELA DE CARABINEROS “ALEJANDRO GUTIÉRREZ” </t>
  </si>
  <si>
    <t>Licencias y permisos construcción de escenarios tácticos de la Escuela de Carabineros Alejandro Gutiérrez</t>
  </si>
  <si>
    <t>ESCUELA DE DE POLICÍA "ANTONIO NARIÑO"</t>
  </si>
  <si>
    <t>Licencias y permisos construcción de escenarios tácticos de la Escuela de Policía Antonio Nariño</t>
  </si>
  <si>
    <t>FORMULAR Y EVALUAR PROYECTOS DE INVERSIÓN</t>
  </si>
  <si>
    <t>POLICÍA NACIONAL</t>
  </si>
  <si>
    <r>
      <rPr>
        <b/>
        <sz val="11"/>
        <rFont val="Arial"/>
        <family val="2"/>
      </rPr>
      <t>CÓDIGO:</t>
    </r>
    <r>
      <rPr>
        <sz val="11"/>
        <rFont val="Arial"/>
        <family val="2"/>
      </rPr>
      <t xml:space="preserve"> 1DE-FR-0012</t>
    </r>
  </si>
  <si>
    <r>
      <rPr>
        <b/>
        <sz val="11"/>
        <rFont val="Arial"/>
        <family val="2"/>
      </rPr>
      <t>FECHA:</t>
    </r>
    <r>
      <rPr>
        <sz val="11"/>
        <rFont val="Arial"/>
        <family val="2"/>
      </rPr>
      <t xml:space="preserve"> 02-03-2020</t>
    </r>
  </si>
  <si>
    <t>PLAN ANUAL DE ADQUISICIONES</t>
  </si>
  <si>
    <r>
      <rPr>
        <b/>
        <sz val="11"/>
        <rFont val="Arial"/>
        <family val="2"/>
      </rPr>
      <t xml:space="preserve">VERSIÓN: </t>
    </r>
    <r>
      <rPr>
        <sz val="11"/>
        <rFont val="Arial"/>
        <family val="2"/>
      </rPr>
      <t xml:space="preserve"> 2</t>
    </r>
  </si>
  <si>
    <t>AÑO : 2025</t>
  </si>
  <si>
    <t xml:space="preserve">PROYECTO : </t>
  </si>
  <si>
    <t>FORTALECIMIENTO DE LA INFRAESTRUCTURA EDUCATIVA Y ADMINISTRATIVA DE LA POLICÍA NACIONAL</t>
  </si>
  <si>
    <t>Total apropiación recurso 10</t>
  </si>
  <si>
    <t>Total apropiación recurso 11</t>
  </si>
  <si>
    <t>Total apropiación recurso 16</t>
  </si>
  <si>
    <t>Total apropiación recurso 50</t>
  </si>
  <si>
    <t xml:space="preserve">CODIGO BPIN : </t>
  </si>
  <si>
    <t>Total apropiación proyecto:</t>
  </si>
  <si>
    <t>CODIGO PRESUPUESTAL</t>
  </si>
  <si>
    <t>RECURSO</t>
  </si>
  <si>
    <t>SITUACIÓN DE FONDOS</t>
  </si>
  <si>
    <t>CANT.</t>
  </si>
  <si>
    <t>SUBTOTAL $</t>
  </si>
  <si>
    <t>GASTOS NACIONALIZACIÓN 
$</t>
  </si>
  <si>
    <t>VALOR TOTAL 
POR ITEM $</t>
  </si>
  <si>
    <t>EJECUTADO $</t>
  </si>
  <si>
    <t>PENDIENTE $</t>
  </si>
  <si>
    <t>PRG</t>
  </si>
  <si>
    <t>SUB</t>
  </si>
  <si>
    <t>PROY</t>
  </si>
  <si>
    <t>ORD.</t>
  </si>
  <si>
    <t>SUBORD</t>
  </si>
  <si>
    <t>ITEM</t>
  </si>
  <si>
    <t>CSF</t>
  </si>
  <si>
    <t>SSF</t>
  </si>
  <si>
    <t>0100</t>
  </si>
  <si>
    <t>02</t>
  </si>
  <si>
    <t>0</t>
  </si>
  <si>
    <t>1501022</t>
  </si>
  <si>
    <t>X</t>
  </si>
  <si>
    <t>ESCUELA DE CARABINEROS RAFAEL NÚÑEZ</t>
  </si>
  <si>
    <t xml:space="preserve">Construccción, exploración y prospección de un pozo de aguas subterráneas para la Escuela de Carabineros Rafael Núñez </t>
  </si>
  <si>
    <t xml:space="preserve">Interventoría técnica, administrativa, financiera, legal, contable y ambiental para la construccción, exploración y prospección de un pozo de aguas subterráneas de la Escuela de Carabineros Rafael Núñez </t>
  </si>
  <si>
    <t>2.1</t>
  </si>
  <si>
    <t>2.2</t>
  </si>
  <si>
    <t>2.3</t>
  </si>
  <si>
    <t>3.1</t>
  </si>
  <si>
    <t>3.2</t>
  </si>
  <si>
    <t>4.1</t>
  </si>
  <si>
    <t>4.2</t>
  </si>
  <si>
    <t>ESCUELA DE POSTGRADOS DE POLICIA "MIGUEL ANTONIO LLERAS PIZARRO"</t>
  </si>
  <si>
    <t>5.1</t>
  </si>
  <si>
    <t>ESCUELA DE SUBOFICIALES Y NIVEL EJECUTIVO "GONZALO JIMENEZ DE QUESADA"</t>
  </si>
  <si>
    <t>Construcción de la planta de tratamiento de aguas residuales – PTAR y planta de tratamiento de agua potable – PTAP de la Escuela de Suboficiales y Nivel Ejecutivo "Gonzalo Jiménez de Quesada" .</t>
  </si>
  <si>
    <t>SUBTOTAL RECURSO 11</t>
  </si>
  <si>
    <t>TOTAL GENERAL</t>
  </si>
  <si>
    <t>ELABORÓ:</t>
  </si>
  <si>
    <t>REVISÓ:</t>
  </si>
  <si>
    <t>FECHA:</t>
  </si>
  <si>
    <t>COMPROMISOS INVERSION 2021</t>
  </si>
  <si>
    <t>AÑO : 2024</t>
  </si>
  <si>
    <t>No. CONTRATO</t>
  </si>
  <si>
    <t>FECHA CONTRATO</t>
  </si>
  <si>
    <t>SALDO</t>
  </si>
  <si>
    <t>DELEGATARIO</t>
  </si>
  <si>
    <t>PROVEEDOR</t>
  </si>
  <si>
    <t>PACTO PAGO</t>
  </si>
  <si>
    <t>ENTREGA ELEMENTOS</t>
  </si>
  <si>
    <t>PLAZO EJECUCION</t>
  </si>
  <si>
    <t>GASTOS NACIONALIZACIÓN $</t>
  </si>
  <si>
    <t>Mantenimiento mayor escuela de carabineros Rafael Núñez bloque de aulas y alojamientos estudiantes (ESRAN), a precios unitarios fijos sin formula de reajuste.</t>
  </si>
  <si>
    <t>Interventoría técnica, administrativa, financiera, legal, contable y ambiental para el mantenimiento mayor escuela de carabineros Rafael Núñez bloque de aulas y alojamientos estudiantes (ESRAN), a precios unitarios fijos sin formula de reajuste.</t>
  </si>
  <si>
    <t>ESCUELA DE POLICÍA GABRIEL GONZÁLEZ</t>
  </si>
  <si>
    <t>Mantenimiento mayor de la escuela de policía Gabriel González - aulas y alojamiento estudiantes (ESGON), a precios unitarios fijos sin formula de reajuste.</t>
  </si>
  <si>
    <t>ESCUELA DE CARABINEROS EDUARDO CUEVAS GARCÍA</t>
  </si>
  <si>
    <t>Mantenimiento mayor escuela de policía Eduardo Cuevas bloque aulas y alojamientos estudiantes (ESECU),  a precios unitarios fijos sin formula de reajuste.</t>
  </si>
  <si>
    <t>PN DINAE 58-6-10052-22</t>
  </si>
  <si>
    <t>DINAE</t>
  </si>
  <si>
    <t>CONSORCIO PROSPERAR</t>
  </si>
  <si>
    <t>PAGOS PARCIALES</t>
  </si>
  <si>
    <t>ESCUELA DE POLICÍA ANTONIO NARIÑO</t>
  </si>
  <si>
    <t>Mantenimiento mayor escuela de policía Antonio Nariño comedor de estudiantes - alojamiento estudiantes y baños sociales (ESANA)  a precios unitarios fijos sin formula de reajuste.</t>
  </si>
  <si>
    <t>Interventoría técnica, administrativa, financiera, legal, contable y ambiental para el mantenimiento mayor escuela de policía Antonio Nariño comedor de estudiantes - alojamiento estudiantes y baños sociales (ESANA)  a precios unitarios fijos sin formula de reajuste.</t>
  </si>
  <si>
    <t>Elaborar los estudios geo eléctricos e hidrogeologicos para la exploración y prospección de aguas subterráneas incluye trámite de licencias y permisos, presupuesto obra civil y equipos, especificaciones técnicas en la escuela de carabineros Rafael Núñez (ESANA)  a precios unitarios fijos sin formula de reajuste.</t>
  </si>
  <si>
    <t>Interventoría técnica, administrativa, financiera, legal, contable y ambiental para la elaboración de los estudios geo eléctricos e hidrogeologicos para la exploración y prospección de aguas subterráneas incluye trámite de licencias y permisos, presupuesto obra civil y equipos, especificaciones técnicas en la escuela de carabineros Rafael Núñez (ESANA)  a precios unitarios fijos sin formula de reajuste.</t>
  </si>
  <si>
    <t>Construcción de un pozo de extracción de agua potable en la escuela de carabineros Rafael Núñez (ESANA)  a precios unitarios fijos sin formula de reajuste.</t>
  </si>
  <si>
    <t>Interventoría técnica, administrativa, financiera, legal, contable y ambiental para la construcción para la construcción de un pozo de extracción de agua potable en la escuela de carabineros Rafael Núñez (ESANA)  a precios unitarios fijos sin formula de reajuste.</t>
  </si>
  <si>
    <t xml:space="preserve">Licencias y permisos construcción pozo de extracción de agua potable en la escuela de carabineros Rafael Núñez (ESANA) </t>
  </si>
  <si>
    <t>MY. DIEGO AURELIO NUVAN PEÑA
jefe infraestructura DIEPO</t>
  </si>
  <si>
    <t>PRO 04. ALEXANDER HERNANDEZ BELLO
Responsable gerencia de proyectos - Planeación
MY. DAVID BASTO
Jefe de Planeación - DIEPO
TC. YANNETT TRIANA GÓMEZ
Vicerrectora Administrativa y Logistica DIEPO
CR. SANDRA LILIANA RODRÍGUEZ CASTRO
Subdirectora Educación Policial (E)</t>
  </si>
  <si>
    <t>APROBÓ: CR. SANDRA PATRICIA LÓPEZ LUNA
                  Directora Educación Policial (E)</t>
  </si>
  <si>
    <t>BOGOTA</t>
  </si>
  <si>
    <t>SANTANDER</t>
  </si>
  <si>
    <t>BOYACA</t>
  </si>
  <si>
    <t>MANIZALEZ</t>
  </si>
  <si>
    <t>3.3</t>
  </si>
  <si>
    <t xml:space="preserve">Expedición de la licencia de construcción de la cabaña del carabinero – Escuela de Postgrado Policía-ESPOL. </t>
  </si>
  <si>
    <t>INFRAESTRUCTURA DE SOPORTE ADECUADA Y DOTADA</t>
  </si>
  <si>
    <t>ADQUISICION DE BIENES Y SERVICIOS</t>
  </si>
  <si>
    <t>1501031</t>
  </si>
  <si>
    <t>Interventoría técnica, administrativa, financiera, legal, contable y ambiental para la cconsultoría de estudios y diseños para la demolición y construcción de la cabaña del carabinero – Escuela de Postgrado Policía-ESPOL.</t>
  </si>
  <si>
    <t xml:space="preserve">Consultoría de estudios y diseños para la demolición y construcción de la cabaña del carabinero – Escuela de Postgrado Policía-ESPOL. </t>
  </si>
  <si>
    <t>ESCUELA DE POLICÍA PROVINCIA DEL SUMAPAZ, "INTENDENTE MARITZA BONILLA RUIZ"</t>
  </si>
  <si>
    <t xml:space="preserve">ESCUELA DE SEGURIDAD VIAL </t>
  </si>
  <si>
    <t>Terminación de edificaciones de la segunda fase de la Escuela de Seguridad Vial ubicada en la ciudad de Tunja”</t>
  </si>
  <si>
    <t>ESCUELA NACIONAL DE CARABINEROS, "ALFONSO LÓPEZ PUMAREJO", UBICADA EN FACATATIVÁ CUNDINAMARCA</t>
  </si>
  <si>
    <t>5.2</t>
  </si>
  <si>
    <t>5.3</t>
  </si>
  <si>
    <t xml:space="preserve">ESCUELA DE POLICIA "EDUARDO CUEVAS” </t>
  </si>
  <si>
    <t>Mantenimiento mayor a la Escuela de Policía “Eduardo Cuevas” ubicada en Villavicencio Meta.</t>
  </si>
  <si>
    <t>Interventoría técnica, administrativa, financiera, legal,  contable y ambiental, para  la construcción de  la  planta de tratamiento de aguas residuales – PTAR y planta de tratamiento de agua potable – PTAP de la Escuela de Suboficiales y Nivel Ejecutivo "Gonzalo Jiménez de Quesada" .</t>
  </si>
  <si>
    <t>Interventoría técnica, administrativa, financiera, legal, contable y ambiental para la Consultoría de estudios diseños y licencias para la construcción de un centro de entrenamiento policial para la Escuela de Policía Provincia del Sumapaz, " Intendente Maritza Bonilla Ruiz", ubicada en Fusagasugá Cundinamarca.</t>
  </si>
  <si>
    <t>Consultoría de estudios diseños y licencias para la construcción de un centro de entrenamiento policial para la Escuela de Policía Provincia del Sumapaz, " Intendente Maritza Bonilla Ruiz", ubicada en Fusagasugá Cundinamarca.</t>
  </si>
  <si>
    <t>Expedicion de licencias para la construccion de un centro de entrenamiento policial para la Escuela de Policía Provincia del Sumapaz, " Intendente Maritza Bonilla Ruiz", ubicada en Fusagasugá Cundinamarca.</t>
  </si>
  <si>
    <t>Consultoría de estudios diseños y licencias para la construcción de un centro de entrenamiento policial para la Escuela Nacional de Carabineros, "Alfonso López Pumarejo", ubicada en Facatativá Cundinamarca.</t>
  </si>
  <si>
    <t>Interventoría técnica, administrativa, financiera, legal, contable y ambiental para la Consultoría de estudios diseños y licencias para la construcción de un centro de entrenamiento policial para la Escuela Nacional de Carabineros, "Alfonso López Pumarejo", ubicada en Facatativá Cundinamarca.</t>
  </si>
  <si>
    <t>Expedicion de licencias para la construccion de un centro de entrenamiento policial para la Escuela Nacional de Carabineros, "Alfonso López Pumarejo", ubicada en Facatativá Cundinamarca.</t>
  </si>
  <si>
    <t xml:space="preserve">Página 1 de 1     </t>
  </si>
  <si>
    <r>
      <rPr>
        <b/>
        <sz val="16"/>
        <rFont val="Arial"/>
        <family val="2"/>
      </rPr>
      <t>CÓDIGO:</t>
    </r>
    <r>
      <rPr>
        <sz val="16"/>
        <rFont val="Arial"/>
        <family val="2"/>
      </rPr>
      <t xml:space="preserve"> 1DE-FR-0012</t>
    </r>
  </si>
  <si>
    <r>
      <rPr>
        <b/>
        <sz val="16"/>
        <rFont val="Arial"/>
        <family val="2"/>
      </rPr>
      <t>FECHA:</t>
    </r>
    <r>
      <rPr>
        <sz val="16"/>
        <rFont val="Arial"/>
        <family val="2"/>
      </rPr>
      <t xml:space="preserve"> 02-03-2020</t>
    </r>
  </si>
  <si>
    <t xml:space="preserve">                                                                                        PLAN ANUAL DE ADQUISICIONES                                                                           </t>
  </si>
  <si>
    <r>
      <rPr>
        <b/>
        <sz val="16"/>
        <rFont val="Arial"/>
        <family val="2"/>
      </rPr>
      <t xml:space="preserve">VERSIÓN: </t>
    </r>
    <r>
      <rPr>
        <sz val="16"/>
        <rFont val="Arial"/>
        <family val="2"/>
      </rPr>
      <t xml:space="preserve"> 2</t>
    </r>
  </si>
  <si>
    <t>PROYECTO :</t>
  </si>
  <si>
    <t>MEJORAMIENTO POLÍTICA EDUCATIVA DE LA POLICÍA  NACIONAL</t>
  </si>
  <si>
    <t>CODIGO PROPUESTAL</t>
  </si>
  <si>
    <t>TIPO RECURSO</t>
  </si>
  <si>
    <t>VALOR TOTAL POR ITEM $</t>
  </si>
  <si>
    <t>ORD</t>
  </si>
  <si>
    <t>1</t>
  </si>
  <si>
    <t>SERVICIOS TECNOLÓGICOS</t>
  </si>
  <si>
    <t>Adquisición de Bienes y Servicios</t>
  </si>
  <si>
    <t>Adquisición, instalación y puesta en funcionamiento simulador de polígono virtual</t>
  </si>
  <si>
    <t xml:space="preserve">Aulas Interactivas Idiomas
</t>
  </si>
  <si>
    <t>R'11</t>
  </si>
  <si>
    <t>DOCUMENTOS METODOLOGICOS</t>
  </si>
  <si>
    <t>R'16</t>
  </si>
  <si>
    <t>SIIF</t>
  </si>
  <si>
    <t>SERVICIO DE APOYO FINANCIERO PARA EL FORTALECIMIENTO DEL TALENTO HUMANO</t>
  </si>
  <si>
    <t>SERVICIO DE EDUCACIÓN INFORMAL PARA LA GESTIÓN ADMINISTRATIVA</t>
  </si>
  <si>
    <t>SUBTOTAL RECURSO 10</t>
  </si>
  <si>
    <t>APROBÓ: CR. JOHN HERNANDO TELLEZ ARIZA
                  Director de  Educación Policial  (E)</t>
  </si>
  <si>
    <t>SI. YASBLEYDY ROZO ANDRADE
Gestor de Planeación</t>
  </si>
  <si>
    <t xml:space="preserve">                                                                                          MY. PETER STEVEN NOCUA HENAO
Vicerrector Logístico y Financiero (E ) - DIEPO                                                                                                                                                                                                                                                                                                                                                                                                                                                                                                               
TC. MARIA DEL PILAR CASTRO ORTEGA
Jefe Grupo de Planeación - DIEPO           
                                                                                                                                                                                           CR. MAURICIO ANDRÉS CARRILLO ÁLVAREZ
Subdirector de Educación Policial </t>
  </si>
  <si>
    <t xml:space="preserve">MY. PETER STEVEN NOCUA HENAO
Vicerrector Logístico y Financiero (E ) - DIEPO                                                                                                                                                                                                                                                                                                                                                                                                                                                                                                               
TC. MARIA DEL PILAR CASTRO ORTEGA
Jefe Grupo de Planeación - DIEPO     
CR. MAURICIO ANDRÉS CARRILLO ÁLVAREZ
Subdirector Educación Policial </t>
  </si>
  <si>
    <t>FECHA:17/01/2025</t>
  </si>
  <si>
    <t>1.1</t>
  </si>
  <si>
    <t>1.2</t>
  </si>
  <si>
    <t xml:space="preserve">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</si>
</sst>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-* #,##0.00\ _€_-;\-* #,##0.00\ _€_-;_-* &quot;-&quot;??\ _€_-;_-@_-"/>
    <numFmt numFmtId="167" formatCode="#,##0.000000000"/>
    <numFmt numFmtId="168" formatCode="#,##0.000"/>
    <numFmt numFmtId="169" formatCode="#,##0.00_ ;\-#,##0.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Tahoma"/>
      <family val="2"/>
    </font>
    <font>
      <sz val="11"/>
      <name val="Tahoma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4"/>
      <color rgb="FF0000FF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4" fillId="0" borderId="0"/>
    <xf numFmtId="9" fontId="5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295">
    <xf numFmtId="0" fontId="0" fillId="0" borderId="0" xfId="0"/>
    <xf numFmtId="0" fontId="3" fillId="2" borderId="0" xfId="0" applyFont="1" applyFill="1"/>
    <xf numFmtId="37" fontId="7" fillId="0" borderId="4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37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8" fontId="2" fillId="0" borderId="4" xfId="0" applyNumberFormat="1" applyFont="1" applyBorder="1" applyAlignment="1">
      <alignment horizontal="justify" vertical="center" wrapText="1"/>
    </xf>
    <xf numFmtId="165" fontId="2" fillId="0" borderId="6" xfId="1" applyFont="1" applyFill="1" applyBorder="1" applyAlignment="1">
      <alignment horizontal="left" vertical="center" wrapText="1" readingOrder="1"/>
    </xf>
    <xf numFmtId="14" fontId="2" fillId="0" borderId="4" xfId="0" applyNumberFormat="1" applyFont="1" applyBorder="1" applyAlignment="1">
      <alignment horizontal="center" vertical="center"/>
    </xf>
    <xf numFmtId="165" fontId="2" fillId="0" borderId="4" xfId="1" applyFont="1" applyFill="1" applyBorder="1" applyAlignment="1">
      <alignment vertical="center"/>
    </xf>
    <xf numFmtId="14" fontId="2" fillId="0" borderId="4" xfId="0" applyNumberFormat="1" applyFont="1" applyBorder="1" applyAlignment="1">
      <alignment vertical="center"/>
    </xf>
    <xf numFmtId="168" fontId="3" fillId="0" borderId="4" xfId="0" applyNumberFormat="1" applyFont="1" applyBorder="1" applyAlignment="1">
      <alignment horizontal="justify" vertical="center" wrapText="1"/>
    </xf>
    <xf numFmtId="43" fontId="3" fillId="0" borderId="16" xfId="7" applyNumberFormat="1" applyFont="1" applyFill="1" applyBorder="1" applyAlignment="1">
      <alignment horizontal="center" vertical="center" wrapText="1" readingOrder="1"/>
    </xf>
    <xf numFmtId="4" fontId="3" fillId="0" borderId="4" xfId="0" applyNumberFormat="1" applyFont="1" applyBorder="1" applyAlignment="1">
      <alignment horizontal="right" vertical="center" wrapText="1"/>
    </xf>
    <xf numFmtId="165" fontId="3" fillId="0" borderId="4" xfId="1" applyFont="1" applyFill="1" applyBorder="1" applyAlignment="1">
      <alignment vertical="center"/>
    </xf>
    <xf numFmtId="14" fontId="3" fillId="0" borderId="4" xfId="0" applyNumberFormat="1" applyFont="1" applyBorder="1" applyAlignment="1">
      <alignment vertical="center"/>
    </xf>
    <xf numFmtId="1" fontId="3" fillId="0" borderId="4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 wrapText="1"/>
    </xf>
    <xf numFmtId="14" fontId="3" fillId="0" borderId="4" xfId="0" applyNumberFormat="1" applyFont="1" applyBorder="1" applyAlignment="1">
      <alignment horizontal="center" vertical="center"/>
    </xf>
    <xf numFmtId="0" fontId="2" fillId="0" borderId="0" xfId="0" applyFont="1"/>
    <xf numFmtId="0" fontId="2" fillId="2" borderId="3" xfId="2" applyFont="1" applyFill="1" applyBorder="1" applyAlignment="1">
      <alignment wrapText="1"/>
    </xf>
    <xf numFmtId="0" fontId="2" fillId="2" borderId="8" xfId="2" applyFont="1" applyFill="1" applyBorder="1" applyAlignment="1">
      <alignment vertical="center" wrapText="1"/>
    </xf>
    <xf numFmtId="0" fontId="2" fillId="2" borderId="8" xfId="2" applyFont="1" applyFill="1" applyBorder="1" applyAlignment="1">
      <alignment horizontal="justify" vertic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7" fillId="2" borderId="0" xfId="0" applyFont="1" applyFill="1"/>
    <xf numFmtId="0" fontId="3" fillId="2" borderId="1" xfId="2" applyFont="1" applyFill="1" applyBorder="1"/>
    <xf numFmtId="0" fontId="3" fillId="2" borderId="2" xfId="2" applyFont="1" applyFill="1" applyBorder="1"/>
    <xf numFmtId="0" fontId="2" fillId="2" borderId="2" xfId="2" applyFont="1" applyFill="1" applyBorder="1" applyAlignment="1">
      <alignment wrapText="1"/>
    </xf>
    <xf numFmtId="0" fontId="3" fillId="2" borderId="0" xfId="2" applyFont="1" applyFill="1"/>
    <xf numFmtId="4" fontId="3" fillId="2" borderId="2" xfId="2" applyNumberFormat="1" applyFont="1" applyFill="1" applyBorder="1" applyAlignment="1">
      <alignment vertical="center" wrapText="1"/>
    </xf>
    <xf numFmtId="0" fontId="3" fillId="2" borderId="2" xfId="2" applyFont="1" applyFill="1" applyBorder="1" applyAlignment="1">
      <alignment horizontal="right" vertical="center" wrapText="1"/>
    </xf>
    <xf numFmtId="0" fontId="3" fillId="2" borderId="2" xfId="2" applyFont="1" applyFill="1" applyBorder="1" applyAlignment="1">
      <alignment vertical="center" wrapText="1"/>
    </xf>
    <xf numFmtId="0" fontId="2" fillId="2" borderId="3" xfId="2" applyFont="1" applyFill="1" applyBorder="1" applyAlignment="1">
      <alignment vertical="center" wrapText="1"/>
    </xf>
    <xf numFmtId="0" fontId="2" fillId="2" borderId="7" xfId="2" applyFont="1" applyFill="1" applyBorder="1" applyAlignment="1">
      <alignment vertical="center" wrapText="1"/>
    </xf>
    <xf numFmtId="0" fontId="2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vertical="center" wrapText="1"/>
    </xf>
    <xf numFmtId="0" fontId="3" fillId="2" borderId="0" xfId="2" applyFont="1" applyFill="1" applyAlignment="1">
      <alignment horizontal="right" vertical="center" wrapText="1"/>
    </xf>
    <xf numFmtId="0" fontId="3" fillId="2" borderId="0" xfId="2" applyFont="1" applyFill="1" applyAlignment="1">
      <alignment vertical="center" wrapText="1"/>
    </xf>
    <xf numFmtId="167" fontId="3" fillId="2" borderId="0" xfId="2" applyNumberFormat="1" applyFont="1" applyFill="1" applyAlignment="1">
      <alignment wrapText="1"/>
    </xf>
    <xf numFmtId="0" fontId="3" fillId="2" borderId="0" xfId="2" applyFont="1" applyFill="1" applyAlignment="1">
      <alignment horizontal="right" wrapText="1"/>
    </xf>
    <xf numFmtId="4" fontId="2" fillId="2" borderId="0" xfId="2" applyNumberFormat="1" applyFont="1" applyFill="1" applyAlignment="1">
      <alignment wrapText="1"/>
    </xf>
    <xf numFmtId="0" fontId="2" fillId="2" borderId="0" xfId="2" applyFont="1" applyFill="1" applyAlignment="1">
      <alignment wrapText="1"/>
    </xf>
    <xf numFmtId="0" fontId="2" fillId="2" borderId="8" xfId="2" applyFont="1" applyFill="1" applyBorder="1" applyAlignment="1">
      <alignment wrapText="1"/>
    </xf>
    <xf numFmtId="0" fontId="3" fillId="2" borderId="7" xfId="2" applyFont="1" applyFill="1" applyBorder="1"/>
    <xf numFmtId="0" fontId="2" fillId="2" borderId="0" xfId="2" applyFont="1" applyFill="1" applyAlignment="1">
      <alignment horizontal="justify" vertical="center" wrapText="1"/>
    </xf>
    <xf numFmtId="4" fontId="2" fillId="2" borderId="10" xfId="2" applyNumberFormat="1" applyFont="1" applyFill="1" applyBorder="1" applyAlignment="1">
      <alignment vertical="center" wrapText="1"/>
    </xf>
    <xf numFmtId="0" fontId="3" fillId="2" borderId="10" xfId="2" applyFont="1" applyFill="1" applyBorder="1" applyAlignment="1">
      <alignment horizontal="right" vertical="center" wrapText="1"/>
    </xf>
    <xf numFmtId="0" fontId="2" fillId="2" borderId="10" xfId="2" applyFont="1" applyFill="1" applyBorder="1" applyAlignment="1">
      <alignment vertical="center" wrapText="1"/>
    </xf>
    <xf numFmtId="0" fontId="2" fillId="2" borderId="11" xfId="2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4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65" fontId="3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165" fontId="2" fillId="2" borderId="0" xfId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4" fontId="3" fillId="0" borderId="0" xfId="1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14" fontId="3" fillId="0" borderId="0" xfId="0" applyNumberFormat="1" applyFont="1"/>
    <xf numFmtId="0" fontId="3" fillId="0" borderId="0" xfId="0" applyFont="1" applyAlignment="1">
      <alignment vertical="center"/>
    </xf>
    <xf numFmtId="169" fontId="3" fillId="0" borderId="0" xfId="8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0" fontId="7" fillId="0" borderId="0" xfId="0" applyFont="1"/>
    <xf numFmtId="4" fontId="3" fillId="0" borderId="0" xfId="0" applyNumberFormat="1" applyFont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left" vertical="center" wrapText="1"/>
    </xf>
    <xf numFmtId="165" fontId="2" fillId="0" borderId="4" xfId="1" applyFont="1" applyFill="1" applyBorder="1" applyAlignment="1">
      <alignment horizontal="left" vertical="center" wrapText="1" readingOrder="1"/>
    </xf>
    <xf numFmtId="43" fontId="3" fillId="0" borderId="4" xfId="7" applyNumberFormat="1" applyFont="1" applyFill="1" applyBorder="1" applyAlignment="1">
      <alignment horizontal="center" vertical="center" wrapText="1" readingOrder="1"/>
    </xf>
    <xf numFmtId="0" fontId="3" fillId="0" borderId="17" xfId="0" applyFont="1" applyBorder="1" applyAlignment="1">
      <alignment horizontal="center" vertical="center" wrapText="1"/>
    </xf>
    <xf numFmtId="168" fontId="3" fillId="0" borderId="17" xfId="0" applyNumberFormat="1" applyFont="1" applyBorder="1" applyAlignment="1">
      <alignment horizontal="justify" vertical="center" wrapText="1"/>
    </xf>
    <xf numFmtId="43" fontId="3" fillId="0" borderId="19" xfId="7" applyNumberFormat="1" applyFont="1" applyFill="1" applyBorder="1" applyAlignment="1">
      <alignment horizontal="center" vertical="center" wrapText="1" readingOrder="1"/>
    </xf>
    <xf numFmtId="4" fontId="3" fillId="0" borderId="17" xfId="0" applyNumberFormat="1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 wrapText="1"/>
    </xf>
    <xf numFmtId="43" fontId="3" fillId="2" borderId="0" xfId="0" applyNumberFormat="1" applyFont="1" applyFill="1"/>
    <xf numFmtId="165" fontId="3" fillId="2" borderId="0" xfId="0" applyNumberFormat="1" applyFont="1" applyFill="1"/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165" fontId="3" fillId="0" borderId="4" xfId="1" applyFont="1" applyFill="1" applyBorder="1" applyAlignment="1">
      <alignment horizontal="left" vertical="center" wrapText="1" readingOrder="1"/>
    </xf>
    <xf numFmtId="165" fontId="7" fillId="0" borderId="0" xfId="1" applyFont="1" applyFill="1" applyBorder="1"/>
    <xf numFmtId="0" fontId="2" fillId="2" borderId="0" xfId="0" applyFont="1" applyFill="1"/>
    <xf numFmtId="3" fontId="8" fillId="0" borderId="4" xfId="0" applyNumberFormat="1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37" fontId="11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" fontId="3" fillId="2" borderId="0" xfId="0" applyNumberFormat="1" applyFont="1" applyFill="1"/>
    <xf numFmtId="164" fontId="3" fillId="0" borderId="0" xfId="13" applyFont="1"/>
    <xf numFmtId="44" fontId="3" fillId="0" borderId="0" xfId="0" applyNumberFormat="1" applyFont="1"/>
    <xf numFmtId="43" fontId="2" fillId="0" borderId="4" xfId="7" applyNumberFormat="1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/>
    </xf>
    <xf numFmtId="43" fontId="3" fillId="0" borderId="0" xfId="0" applyNumberFormat="1" applyFont="1"/>
    <xf numFmtId="44" fontId="3" fillId="2" borderId="0" xfId="0" applyNumberFormat="1" applyFont="1" applyFill="1"/>
    <xf numFmtId="0" fontId="2" fillId="0" borderId="3" xfId="2" applyFont="1" applyBorder="1" applyAlignment="1">
      <alignment wrapText="1"/>
    </xf>
    <xf numFmtId="0" fontId="3" fillId="3" borderId="0" xfId="0" applyFont="1" applyFill="1"/>
    <xf numFmtId="3" fontId="2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43" fontId="3" fillId="0" borderId="4" xfId="7" applyNumberFormat="1" applyFont="1" applyFill="1" applyBorder="1" applyAlignment="1">
      <alignment horizontal="right" vertical="center" wrapText="1" readingOrder="1"/>
    </xf>
    <xf numFmtId="0" fontId="15" fillId="2" borderId="4" xfId="0" applyFont="1" applyFill="1" applyBorder="1" applyAlignment="1">
      <alignment horizontal="center" vertical="center"/>
    </xf>
    <xf numFmtId="0" fontId="16" fillId="2" borderId="0" xfId="0" applyFont="1" applyFill="1"/>
    <xf numFmtId="0" fontId="14" fillId="2" borderId="1" xfId="0" applyFont="1" applyFill="1" applyBorder="1"/>
    <xf numFmtId="0" fontId="14" fillId="2" borderId="2" xfId="0" applyFont="1" applyFill="1" applyBorder="1"/>
    <xf numFmtId="0" fontId="15" fillId="2" borderId="2" xfId="0" applyFont="1" applyFill="1" applyBorder="1" applyAlignment="1">
      <alignment wrapText="1"/>
    </xf>
    <xf numFmtId="0" fontId="15" fillId="2" borderId="3" xfId="0" applyFont="1" applyFill="1" applyBorder="1" applyAlignment="1">
      <alignment wrapText="1"/>
    </xf>
    <xf numFmtId="0" fontId="15" fillId="2" borderId="4" xfId="0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4" fontId="14" fillId="2" borderId="4" xfId="0" applyNumberFormat="1" applyFont="1" applyFill="1" applyBorder="1" applyAlignment="1">
      <alignment wrapText="1"/>
    </xf>
    <xf numFmtId="0" fontId="14" fillId="2" borderId="4" xfId="0" applyFont="1" applyFill="1" applyBorder="1" applyAlignment="1">
      <alignment horizontal="right" wrapText="1"/>
    </xf>
    <xf numFmtId="0" fontId="15" fillId="2" borderId="4" xfId="0" applyFont="1" applyFill="1" applyBorder="1" applyAlignment="1">
      <alignment wrapText="1"/>
    </xf>
    <xf numFmtId="0" fontId="14" fillId="2" borderId="9" xfId="0" applyFont="1" applyFill="1" applyBorder="1"/>
    <xf numFmtId="0" fontId="14" fillId="2" borderId="10" xfId="0" applyFont="1" applyFill="1" applyBorder="1"/>
    <xf numFmtId="0" fontId="15" fillId="2" borderId="10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>
      <alignment horizontal="justify" vertical="center" wrapText="1"/>
    </xf>
    <xf numFmtId="4" fontId="15" fillId="2" borderId="4" xfId="0" applyNumberFormat="1" applyFont="1" applyFill="1" applyBorder="1" applyAlignment="1">
      <alignment vertical="top" wrapText="1"/>
    </xf>
    <xf numFmtId="0" fontId="17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8" fillId="2" borderId="4" xfId="15" applyFont="1" applyFill="1" applyBorder="1" applyAlignment="1">
      <alignment horizontal="center" vertical="center" wrapText="1"/>
    </xf>
    <xf numFmtId="168" fontId="18" fillId="2" borderId="4" xfId="15" applyNumberFormat="1" applyFont="1" applyFill="1" applyBorder="1" applyAlignment="1">
      <alignment horizontal="justify" vertical="center" wrapText="1"/>
    </xf>
    <xf numFmtId="4" fontId="19" fillId="2" borderId="4" xfId="0" applyNumberFormat="1" applyFont="1" applyFill="1" applyBorder="1" applyAlignment="1">
      <alignment horizontal="right" vertical="center" wrapText="1"/>
    </xf>
    <xf numFmtId="4" fontId="17" fillId="2" borderId="4" xfId="0" applyNumberFormat="1" applyFont="1" applyFill="1" applyBorder="1" applyAlignment="1">
      <alignment horizontal="right" vertical="center" wrapText="1"/>
    </xf>
    <xf numFmtId="0" fontId="17" fillId="2" borderId="4" xfId="0" applyFont="1" applyFill="1" applyBorder="1"/>
    <xf numFmtId="0" fontId="18" fillId="2" borderId="4" xfId="0" applyFont="1" applyFill="1" applyBorder="1" applyAlignment="1">
      <alignment horizontal="left" vertical="center" wrapText="1"/>
    </xf>
    <xf numFmtId="49" fontId="17" fillId="2" borderId="4" xfId="0" applyNumberFormat="1" applyFont="1" applyFill="1" applyBorder="1" applyAlignment="1">
      <alignment horizontal="center" vertical="center" wrapText="1"/>
    </xf>
    <xf numFmtId="0" fontId="17" fillId="2" borderId="4" xfId="15" applyFont="1" applyFill="1" applyBorder="1" applyAlignment="1">
      <alignment horizontal="center" vertical="center" wrapText="1"/>
    </xf>
    <xf numFmtId="168" fontId="17" fillId="0" borderId="4" xfId="15" applyNumberFormat="1" applyFont="1" applyBorder="1" applyAlignment="1">
      <alignment horizontal="justify" vertical="center" wrapText="1"/>
    </xf>
    <xf numFmtId="4" fontId="19" fillId="2" borderId="4" xfId="0" applyNumberFormat="1" applyFont="1" applyFill="1" applyBorder="1" applyAlignment="1">
      <alignment horizontal="center" vertical="center" wrapText="1"/>
    </xf>
    <xf numFmtId="168" fontId="17" fillId="2" borderId="4" xfId="15" applyNumberFormat="1" applyFont="1" applyFill="1" applyBorder="1" applyAlignment="1">
      <alignment horizontal="justify" vertical="center" wrapText="1"/>
    </xf>
    <xf numFmtId="4" fontId="18" fillId="2" borderId="4" xfId="0" applyNumberFormat="1" applyFont="1" applyFill="1" applyBorder="1" applyAlignment="1">
      <alignment horizontal="right" vertical="center" wrapText="1"/>
    </xf>
    <xf numFmtId="0" fontId="17" fillId="0" borderId="5" xfId="0" applyFont="1" applyBorder="1" applyAlignment="1">
      <alignment vertical="center"/>
    </xf>
    <xf numFmtId="0" fontId="20" fillId="2" borderId="0" xfId="0" applyFont="1" applyFill="1"/>
    <xf numFmtId="0" fontId="14" fillId="2" borderId="0" xfId="0" applyFont="1" applyFill="1"/>
    <xf numFmtId="0" fontId="4" fillId="2" borderId="0" xfId="0" applyFont="1" applyFill="1"/>
    <xf numFmtId="0" fontId="21" fillId="2" borderId="0" xfId="0" applyFont="1" applyFill="1" applyAlignment="1">
      <alignment vertical="center"/>
    </xf>
    <xf numFmtId="0" fontId="22" fillId="2" borderId="5" xfId="0" applyFont="1" applyFill="1" applyBorder="1" applyAlignment="1">
      <alignment vertical="center"/>
    </xf>
    <xf numFmtId="43" fontId="23" fillId="2" borderId="4" xfId="9" applyFont="1" applyFill="1" applyBorder="1" applyAlignment="1">
      <alignment horizontal="right" vertical="center" wrapText="1"/>
    </xf>
    <xf numFmtId="41" fontId="21" fillId="2" borderId="0" xfId="14" applyFont="1" applyFill="1" applyAlignment="1">
      <alignment vertical="center"/>
    </xf>
    <xf numFmtId="0" fontId="21" fillId="2" borderId="0" xfId="0" applyFont="1" applyFill="1"/>
    <xf numFmtId="43" fontId="23" fillId="2" borderId="4" xfId="9" applyFont="1" applyFill="1" applyBorder="1"/>
    <xf numFmtId="41" fontId="21" fillId="2" borderId="0" xfId="14" applyFont="1" applyFill="1"/>
    <xf numFmtId="43" fontId="22" fillId="2" borderId="4" xfId="9" applyFont="1" applyFill="1" applyBorder="1"/>
    <xf numFmtId="0" fontId="2" fillId="0" borderId="0" xfId="2" applyFont="1" applyAlignment="1">
      <alignment vertical="center" wrapText="1"/>
    </xf>
    <xf numFmtId="4" fontId="2" fillId="0" borderId="0" xfId="2" applyNumberFormat="1" applyFont="1" applyAlignment="1">
      <alignment horizontal="justify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 wrapText="1"/>
    </xf>
    <xf numFmtId="3" fontId="14" fillId="0" borderId="4" xfId="0" applyNumberFormat="1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/>
    </xf>
    <xf numFmtId="3" fontId="14" fillId="2" borderId="4" xfId="0" applyNumberFormat="1" applyFont="1" applyFill="1" applyBorder="1" applyAlignment="1">
      <alignment horizontal="center" wrapText="1"/>
    </xf>
    <xf numFmtId="3" fontId="14" fillId="2" borderId="4" xfId="0" applyNumberFormat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justify" vertical="center" wrapText="1"/>
    </xf>
    <xf numFmtId="0" fontId="15" fillId="2" borderId="8" xfId="0" applyFont="1" applyFill="1" applyBorder="1" applyAlignment="1">
      <alignment horizontal="justify" vertical="center" wrapText="1"/>
    </xf>
    <xf numFmtId="1" fontId="15" fillId="2" borderId="0" xfId="0" applyNumberFormat="1" applyFont="1" applyFill="1" applyAlignment="1">
      <alignment horizontal="left" vertical="center" wrapText="1"/>
    </xf>
    <xf numFmtId="1" fontId="15" fillId="2" borderId="8" xfId="0" applyNumberFormat="1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left" vertical="top" wrapText="1"/>
    </xf>
    <xf numFmtId="3" fontId="15" fillId="2" borderId="4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3" fontId="17" fillId="2" borderId="5" xfId="0" applyNumberFormat="1" applyFont="1" applyFill="1" applyBorder="1" applyAlignment="1">
      <alignment horizontal="left" vertical="center" wrapText="1"/>
    </xf>
    <xf numFmtId="3" fontId="17" fillId="2" borderId="13" xfId="0" applyNumberFormat="1" applyFont="1" applyFill="1" applyBorder="1" applyAlignment="1">
      <alignment horizontal="left" vertical="center" wrapText="1"/>
    </xf>
    <xf numFmtId="3" fontId="17" fillId="2" borderId="6" xfId="0" applyNumberFormat="1" applyFont="1" applyFill="1" applyBorder="1" applyAlignment="1">
      <alignment horizontal="left" vertical="center" wrapText="1"/>
    </xf>
    <xf numFmtId="4" fontId="17" fillId="2" borderId="5" xfId="0" applyNumberFormat="1" applyFont="1" applyFill="1" applyBorder="1" applyAlignment="1">
      <alignment horizontal="left" vertical="center" wrapText="1"/>
    </xf>
    <xf numFmtId="4" fontId="17" fillId="2" borderId="13" xfId="0" applyNumberFormat="1" applyFont="1" applyFill="1" applyBorder="1" applyAlignment="1">
      <alignment horizontal="left" vertical="center" wrapText="1"/>
    </xf>
    <xf numFmtId="4" fontId="17" fillId="2" borderId="6" xfId="0" applyNumberFormat="1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68" fontId="17" fillId="2" borderId="5" xfId="15" applyNumberFormat="1" applyFont="1" applyFill="1" applyBorder="1" applyAlignment="1">
      <alignment horizontal="center" vertical="center" wrapText="1"/>
    </xf>
    <xf numFmtId="168" fontId="17" fillId="2" borderId="13" xfId="15" applyNumberFormat="1" applyFont="1" applyFill="1" applyBorder="1" applyAlignment="1">
      <alignment horizontal="center" vertical="center" wrapText="1"/>
    </xf>
    <xf numFmtId="168" fontId="17" fillId="2" borderId="6" xfId="15" applyNumberFormat="1" applyFont="1" applyFill="1" applyBorder="1" applyAlignment="1">
      <alignment horizontal="center" vertical="center" wrapText="1"/>
    </xf>
    <xf numFmtId="168" fontId="17" fillId="2" borderId="5" xfId="15" applyNumberFormat="1" applyFont="1" applyFill="1" applyBorder="1" applyAlignment="1">
      <alignment horizontal="left" vertical="center" wrapText="1"/>
    </xf>
    <xf numFmtId="168" fontId="17" fillId="2" borderId="13" xfId="15" applyNumberFormat="1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3" fillId="2" borderId="0" xfId="2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wrapText="1"/>
    </xf>
    <xf numFmtId="3" fontId="3" fillId="2" borderId="4" xfId="0" applyNumberFormat="1" applyFont="1" applyFill="1" applyBorder="1" applyAlignment="1">
      <alignment horizontal="left" vertical="center" wrapText="1"/>
    </xf>
    <xf numFmtId="3" fontId="3" fillId="2" borderId="5" xfId="0" applyNumberFormat="1" applyFont="1" applyFill="1" applyBorder="1" applyAlignment="1">
      <alignment horizontal="left" vertical="center" wrapText="1"/>
    </xf>
    <xf numFmtId="3" fontId="3" fillId="2" borderId="13" xfId="0" applyNumberFormat="1" applyFont="1" applyFill="1" applyBorder="1" applyAlignment="1">
      <alignment horizontal="left" vertical="center" wrapText="1"/>
    </xf>
    <xf numFmtId="3" fontId="3" fillId="2" borderId="6" xfId="0" applyNumberFormat="1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left" vertical="center" wrapText="1"/>
    </xf>
    <xf numFmtId="0" fontId="2" fillId="2" borderId="7" xfId="2" applyFont="1" applyFill="1" applyBorder="1" applyAlignment="1">
      <alignment horizontal="left" vertical="center" wrapText="1"/>
    </xf>
    <xf numFmtId="0" fontId="2" fillId="2" borderId="0" xfId="2" applyFont="1" applyFill="1" applyAlignment="1">
      <alignment horizontal="left" vertical="center" wrapText="1"/>
    </xf>
    <xf numFmtId="1" fontId="2" fillId="0" borderId="0" xfId="0" applyNumberFormat="1" applyFont="1" applyAlignment="1">
      <alignment horizontal="left" vertical="center" wrapText="1"/>
    </xf>
    <xf numFmtId="0" fontId="3" fillId="2" borderId="0" xfId="2" applyFont="1" applyFill="1" applyAlignment="1">
      <alignment horizontal="left" wrapText="1"/>
    </xf>
    <xf numFmtId="0" fontId="2" fillId="2" borderId="10" xfId="2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left" vertical="center" wrapText="1"/>
    </xf>
    <xf numFmtId="14" fontId="2" fillId="0" borderId="13" xfId="0" applyNumberFormat="1" applyFont="1" applyBorder="1" applyAlignment="1">
      <alignment horizontal="left" vertical="center" wrapText="1"/>
    </xf>
    <xf numFmtId="14" fontId="2" fillId="0" borderId="6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6" xfId="0" applyFont="1" applyBorder="1" applyAlignment="1">
      <alignment wrapText="1"/>
    </xf>
    <xf numFmtId="1" fontId="2" fillId="0" borderId="8" xfId="0" applyNumberFormat="1" applyFont="1" applyBorder="1" applyAlignment="1">
      <alignment horizontal="left" vertical="center" wrapText="1"/>
    </xf>
    <xf numFmtId="0" fontId="3" fillId="2" borderId="7" xfId="2" applyFont="1" applyFill="1" applyBorder="1" applyAlignment="1">
      <alignment horizontal="left" wrapText="1"/>
    </xf>
    <xf numFmtId="0" fontId="2" fillId="2" borderId="9" xfId="2" applyFont="1" applyFill="1" applyBorder="1" applyAlignment="1">
      <alignment horizontal="left" vertical="center" wrapText="1"/>
    </xf>
    <xf numFmtId="0" fontId="3" fillId="2" borderId="7" xfId="2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/>
    </xf>
    <xf numFmtId="3" fontId="8" fillId="0" borderId="17" xfId="0" applyNumberFormat="1" applyFont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6">
    <cellStyle name="Millares" xfId="1" builtinId="3"/>
    <cellStyle name="Millares [0]" xfId="14" builtinId="6"/>
    <cellStyle name="Millares [0] 5" xfId="5" xr:uid="{00000000-0005-0000-0000-000001000000}"/>
    <cellStyle name="Millares [0] 5 2" xfId="11" xr:uid="{00000000-0005-0000-0000-000002000000}"/>
    <cellStyle name="Millares 2" xfId="9" xr:uid="{00000000-0005-0000-0000-000003000000}"/>
    <cellStyle name="Millares 2 4 2 2" xfId="8" xr:uid="{00000000-0005-0000-0000-000004000000}"/>
    <cellStyle name="Millares 2 4 2 2 2" xfId="12" xr:uid="{00000000-0005-0000-0000-000005000000}"/>
    <cellStyle name="Millares 9" xfId="7" xr:uid="{00000000-0005-0000-0000-000006000000}"/>
    <cellStyle name="Moneda" xfId="13" builtinId="4"/>
    <cellStyle name="Moneda 2" xfId="10" xr:uid="{00000000-0005-0000-0000-000008000000}"/>
    <cellStyle name="Normal" xfId="0" builtinId="0"/>
    <cellStyle name="Normal 13" xfId="15" xr:uid="{495996C5-3036-4FF8-A3CF-C99E36E8EE3E}"/>
    <cellStyle name="Normal 14" xfId="6" xr:uid="{00000000-0005-0000-0000-00000A000000}"/>
    <cellStyle name="Normal 2 77" xfId="3" xr:uid="{00000000-0005-0000-0000-00000B000000}"/>
    <cellStyle name="Normal 6" xfId="2" xr:uid="{00000000-0005-0000-0000-00000C000000}"/>
    <cellStyle name="Porcentual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492125</xdr:colOff>
      <xdr:row>2</xdr:row>
      <xdr:rowOff>116582</xdr:rowOff>
    </xdr:from>
    <xdr:to>
      <xdr:col>17</xdr:col>
      <xdr:colOff>1113811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21BFEF-7815-43FD-B95A-AFD988D2055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19526250" y="465832"/>
          <a:ext cx="621686" cy="4866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1678982</xdr:colOff>
      <xdr:row>0</xdr:row>
      <xdr:rowOff>32289</xdr:rowOff>
    </xdr:from>
    <xdr:to>
      <xdr:col>17</xdr:col>
      <xdr:colOff>365125</xdr:colOff>
      <xdr:row>2</xdr:row>
      <xdr:rowOff>95251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F929E9-A663-4438-8FEB-12B27E79A6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5570857" y="32289"/>
          <a:ext cx="654643" cy="5709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1541318</xdr:colOff>
      <xdr:row>2</xdr:row>
      <xdr:rowOff>103910</xdr:rowOff>
    </xdr:from>
    <xdr:to>
      <xdr:col>17</xdr:col>
      <xdr:colOff>429706</xdr:colOff>
      <xdr:row>3</xdr:row>
      <xdr:rowOff>271402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0391293" y="465860"/>
          <a:ext cx="545738" cy="4722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OP\Archivos%20Inversi&#243;n\ROJAS\PLANEACION%20PRESUPUESTAL\3.%20INVERSION\2010\Plan%20de%20compras%20de%20inversi&#243;n%202007-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BDA1D3\usuarios%20BPIN%20WEB_PO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sponal3\DINAE\Users\OGESI-DESOG3.DIPON\Documents\ROJAS\PLANEACION%20PRESUPUESTAL\3.%20INVERSION\usuarios%20BPIN%20WEB_P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ENTO CUATRIENIO"/>
      <sheetName val="RESUMEN GRAL "/>
      <sheetName val="RESUMEN INVERSION (2008)"/>
      <sheetName val="RESUMEN INVERSION (2009)"/>
      <sheetName val="10 Y 11"/>
      <sheetName val="USUARIOS_BPIN_WEB"/>
      <sheetName val="GERENTESSS"/>
      <sheetName val="GERENTES"/>
      <sheetName val="RESUMEN INVERSION (2)"/>
      <sheetName val="Hoja1"/>
      <sheetName val="EJEC SIIF"/>
      <sheetName val="RESUMEN 2010"/>
      <sheetName val="2009"/>
      <sheetName val="RESUMEN INVERSION"/>
      <sheetName val="RESUMEN GRAL"/>
      <sheetName val="1.ARMAMENTO"/>
      <sheetName val="2.ANTIMOTIN"/>
      <sheetName val="3.SEMOVIENTES"/>
      <sheetName val="4.ARAVI"/>
      <sheetName val="5.FLUVIAL"/>
      <sheetName val="6.DLLO TECNOLOGICO"/>
      <sheetName val="7.SECCIONALES"/>
      <sheetName val="8.LABORATORIOS REGIONALES"/>
      <sheetName val="9.ESTACIONES"/>
      <sheetName val="10.SISTEMAS"/>
      <sheetName val="aplazamient"/>
      <sheetName val="11.REDES ANALOGAS"/>
      <sheetName val="12.RED ACCESO FIJO"/>
      <sheetName val="13.VIVENDA F"/>
      <sheetName val="15.TABIO"/>
      <sheetName val="14.AUTOMOTOR"/>
      <sheetName val="16.CENOP"/>
      <sheetName val="17.TRONCALIZADOS"/>
      <sheetName val="18.COEST"/>
      <sheetName val="19.DINAE"/>
      <sheetName val="19.DINAE.1"/>
      <sheetName val="20.MUZU"/>
      <sheetName val="21.COMANDOS"/>
      <sheetName val="INMUEBLES"/>
      <sheetName val="22.VIV COMPRA"/>
      <sheetName val="23.DITRA"/>
      <sheetName val="24.ESCU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Usuarios"/>
    </sheetNames>
    <sheetDataSet>
      <sheetData sheetId="0">
        <row r="1">
          <cell r="D1" t="str">
            <v>Formulador</v>
          </cell>
        </row>
        <row r="2">
          <cell r="D2" t="str">
            <v>Control a la formulación</v>
          </cell>
        </row>
        <row r="3">
          <cell r="D3" t="str">
            <v>Control de viabilidad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Usuario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2:D31"/>
  <sheetViews>
    <sheetView topLeftCell="A7" zoomScale="60" zoomScaleNormal="60" workbookViewId="0">
      <selection activeCell="B14" sqref="B14"/>
    </sheetView>
  </sheetViews>
  <sheetFormatPr baseColWidth="10" defaultColWidth="11.42578125" defaultRowHeight="15" x14ac:dyDescent="0.25"/>
  <cols>
    <col min="1" max="1" width="10.28515625" bestFit="1" customWidth="1"/>
    <col min="2" max="2" width="83.7109375" customWidth="1"/>
    <col min="3" max="3" width="20.85546875" bestFit="1" customWidth="1"/>
    <col min="4" max="4" width="43.5703125" customWidth="1"/>
  </cols>
  <sheetData>
    <row r="2" spans="1:4" ht="15" customHeight="1" x14ac:dyDescent="0.25">
      <c r="A2" s="186" t="s">
        <v>0</v>
      </c>
      <c r="B2" s="186"/>
      <c r="C2" s="182" t="s">
        <v>1</v>
      </c>
      <c r="D2" s="182" t="s">
        <v>2</v>
      </c>
    </row>
    <row r="3" spans="1:4" ht="30" x14ac:dyDescent="0.25">
      <c r="A3" s="93" t="s">
        <v>3</v>
      </c>
      <c r="B3" s="93" t="s">
        <v>4</v>
      </c>
      <c r="C3" s="182"/>
      <c r="D3" s="182"/>
    </row>
    <row r="4" spans="1:4" x14ac:dyDescent="0.25">
      <c r="A4" s="14"/>
      <c r="B4" s="15" t="s">
        <v>5</v>
      </c>
      <c r="C4" s="16"/>
      <c r="D4" s="16"/>
    </row>
    <row r="5" spans="1:4" x14ac:dyDescent="0.25">
      <c r="A5" s="14"/>
      <c r="B5" s="19" t="s">
        <v>6</v>
      </c>
      <c r="C5" s="16"/>
      <c r="D5" s="16"/>
    </row>
    <row r="6" spans="1:4" ht="30" x14ac:dyDescent="0.25">
      <c r="A6" s="13">
        <v>1</v>
      </c>
      <c r="B6" s="23" t="s">
        <v>7</v>
      </c>
      <c r="C6" s="24">
        <f>SUM(C7:C7)</f>
        <v>6715000000</v>
      </c>
      <c r="D6" s="24"/>
    </row>
    <row r="7" spans="1:4" ht="84.75" customHeight="1" x14ac:dyDescent="0.25">
      <c r="A7" s="20">
        <v>1.1000000000000001</v>
      </c>
      <c r="B7" s="28" t="s">
        <v>8</v>
      </c>
      <c r="C7" s="29">
        <v>6715000000</v>
      </c>
      <c r="D7" s="94" t="s">
        <v>9</v>
      </c>
    </row>
    <row r="8" spans="1:4" ht="30" x14ac:dyDescent="0.25">
      <c r="A8" s="13">
        <v>2</v>
      </c>
      <c r="B8" s="23" t="s">
        <v>10</v>
      </c>
      <c r="C8" s="24">
        <f t="shared" ref="C8" si="0">SUM(C9:C9)</f>
        <v>764000000</v>
      </c>
      <c r="D8" s="24"/>
    </row>
    <row r="9" spans="1:4" ht="42.75" x14ac:dyDescent="0.25">
      <c r="A9" s="20">
        <v>2.1</v>
      </c>
      <c r="B9" s="28" t="s">
        <v>11</v>
      </c>
      <c r="C9" s="29">
        <v>764000000</v>
      </c>
      <c r="D9" s="94" t="s">
        <v>12</v>
      </c>
    </row>
    <row r="10" spans="1:4" x14ac:dyDescent="0.25">
      <c r="A10" s="13">
        <v>3</v>
      </c>
      <c r="B10" s="23" t="s">
        <v>13</v>
      </c>
      <c r="C10" s="24">
        <f>SUM(C11:C12)</f>
        <v>791000000</v>
      </c>
      <c r="D10" s="24"/>
    </row>
    <row r="11" spans="1:4" ht="42.75" x14ac:dyDescent="0.25">
      <c r="A11" s="20">
        <v>3.1</v>
      </c>
      <c r="B11" s="28" t="s">
        <v>14</v>
      </c>
      <c r="C11" s="29">
        <v>730000000</v>
      </c>
      <c r="D11" s="94" t="s">
        <v>15</v>
      </c>
    </row>
    <row r="12" spans="1:4" ht="57" x14ac:dyDescent="0.25">
      <c r="A12" s="20">
        <v>3.2</v>
      </c>
      <c r="B12" s="28" t="s">
        <v>16</v>
      </c>
      <c r="C12" s="29">
        <v>61000000</v>
      </c>
      <c r="D12" s="94" t="s">
        <v>17</v>
      </c>
    </row>
    <row r="13" spans="1:4" x14ac:dyDescent="0.25">
      <c r="A13" s="13">
        <v>4</v>
      </c>
      <c r="B13" s="23" t="s">
        <v>18</v>
      </c>
      <c r="C13" s="24">
        <f>SUM(C14:C16)</f>
        <v>640000000</v>
      </c>
      <c r="D13" s="24"/>
    </row>
    <row r="14" spans="1:4" ht="99.75" x14ac:dyDescent="0.25">
      <c r="A14" s="20">
        <v>4.0999999999999996</v>
      </c>
      <c r="B14" s="28" t="s">
        <v>19</v>
      </c>
      <c r="C14" s="29">
        <v>380000000</v>
      </c>
      <c r="D14" s="94" t="s">
        <v>20</v>
      </c>
    </row>
    <row r="15" spans="1:4" ht="99.75" x14ac:dyDescent="0.25">
      <c r="A15" s="20">
        <v>4.2</v>
      </c>
      <c r="B15" s="28" t="s">
        <v>21</v>
      </c>
      <c r="C15" s="29">
        <v>230000000</v>
      </c>
      <c r="D15" s="94" t="s">
        <v>22</v>
      </c>
    </row>
    <row r="16" spans="1:4" ht="42.75" x14ac:dyDescent="0.25">
      <c r="A16" s="20">
        <v>4.3</v>
      </c>
      <c r="B16" s="28" t="s">
        <v>23</v>
      </c>
      <c r="C16" s="29">
        <v>30000000</v>
      </c>
      <c r="D16" s="94" t="s">
        <v>24</v>
      </c>
    </row>
    <row r="17" spans="1:4" x14ac:dyDescent="0.25">
      <c r="A17" s="13">
        <v>5</v>
      </c>
      <c r="B17" s="23" t="s">
        <v>25</v>
      </c>
      <c r="C17" s="24">
        <f>SUM(C18:C22)</f>
        <v>1040000000</v>
      </c>
      <c r="D17" s="24"/>
    </row>
    <row r="18" spans="1:4" ht="85.5" x14ac:dyDescent="0.25">
      <c r="A18" s="20">
        <v>5.0999999999999996</v>
      </c>
      <c r="B18" s="28" t="s">
        <v>26</v>
      </c>
      <c r="C18" s="29">
        <v>180000000</v>
      </c>
      <c r="D18" s="94" t="s">
        <v>27</v>
      </c>
    </row>
    <row r="19" spans="1:4" ht="99.75" x14ac:dyDescent="0.25">
      <c r="A19" s="20">
        <v>5.2</v>
      </c>
      <c r="B19" s="28" t="s">
        <v>28</v>
      </c>
      <c r="C19" s="29">
        <v>120000000</v>
      </c>
      <c r="D19" s="94" t="s">
        <v>22</v>
      </c>
    </row>
    <row r="20" spans="1:4" ht="28.5" x14ac:dyDescent="0.25">
      <c r="A20" s="97">
        <v>5.3</v>
      </c>
      <c r="B20" s="98" t="s">
        <v>29</v>
      </c>
      <c r="C20" s="99">
        <v>10000000</v>
      </c>
      <c r="D20" s="100" t="s">
        <v>30</v>
      </c>
    </row>
    <row r="21" spans="1:4" ht="33.75" customHeight="1" x14ac:dyDescent="0.25">
      <c r="A21" s="20">
        <v>5.4</v>
      </c>
      <c r="B21" s="28" t="s">
        <v>31</v>
      </c>
      <c r="C21" s="96">
        <v>670000000</v>
      </c>
      <c r="D21" s="94" t="s">
        <v>32</v>
      </c>
    </row>
    <row r="22" spans="1:4" ht="42.75" x14ac:dyDescent="0.25">
      <c r="A22" s="20">
        <v>5.5</v>
      </c>
      <c r="B22" s="28" t="s">
        <v>33</v>
      </c>
      <c r="C22" s="96">
        <v>60000000</v>
      </c>
      <c r="D22" s="94" t="s">
        <v>34</v>
      </c>
    </row>
    <row r="23" spans="1:4" ht="30" x14ac:dyDescent="0.25">
      <c r="A23" s="13">
        <v>6</v>
      </c>
      <c r="B23" s="23" t="s">
        <v>35</v>
      </c>
      <c r="C23" s="24">
        <f t="shared" ref="C23" si="1">SUM(C24:C24)</f>
        <v>10000000</v>
      </c>
      <c r="D23" s="24"/>
    </row>
    <row r="24" spans="1:4" ht="71.25" x14ac:dyDescent="0.25">
      <c r="A24" s="20">
        <v>6.1</v>
      </c>
      <c r="B24" s="28" t="s">
        <v>36</v>
      </c>
      <c r="C24" s="29">
        <v>10000000</v>
      </c>
      <c r="D24" s="94" t="s">
        <v>37</v>
      </c>
    </row>
    <row r="25" spans="1:4" x14ac:dyDescent="0.25">
      <c r="A25" s="13">
        <v>7</v>
      </c>
      <c r="B25" s="23" t="s">
        <v>38</v>
      </c>
      <c r="C25" s="24">
        <f t="shared" ref="C25" si="2">SUM(C26:C26)</f>
        <v>30000000</v>
      </c>
      <c r="D25" s="24"/>
    </row>
    <row r="26" spans="1:4" ht="71.25" x14ac:dyDescent="0.25">
      <c r="A26" s="20">
        <v>7.1</v>
      </c>
      <c r="B26" s="28" t="s">
        <v>39</v>
      </c>
      <c r="C26" s="29">
        <v>30000000</v>
      </c>
      <c r="D26" s="94" t="s">
        <v>37</v>
      </c>
    </row>
    <row r="27" spans="1:4" x14ac:dyDescent="0.25">
      <c r="A27" s="13">
        <v>8</v>
      </c>
      <c r="B27" s="23" t="s">
        <v>40</v>
      </c>
      <c r="C27" s="24">
        <f t="shared" ref="C27" si="3">SUM(C28:C28)</f>
        <v>10000000</v>
      </c>
      <c r="D27" s="24"/>
    </row>
    <row r="28" spans="1:4" ht="71.25" x14ac:dyDescent="0.25">
      <c r="A28" s="20">
        <v>8.1999999999999993</v>
      </c>
      <c r="B28" s="28" t="s">
        <v>41</v>
      </c>
      <c r="C28" s="29">
        <v>10000000</v>
      </c>
      <c r="D28" s="94" t="s">
        <v>37</v>
      </c>
    </row>
    <row r="29" spans="1:4" x14ac:dyDescent="0.25">
      <c r="A29" s="183"/>
      <c r="B29" s="183"/>
      <c r="C29" s="35">
        <f>SUM(C6:C28)/2</f>
        <v>10000000000</v>
      </c>
      <c r="D29" s="35"/>
    </row>
    <row r="30" spans="1:4" x14ac:dyDescent="0.25">
      <c r="A30" s="184"/>
      <c r="B30" s="184"/>
      <c r="C30" s="35"/>
      <c r="D30" s="35"/>
    </row>
    <row r="31" spans="1:4" x14ac:dyDescent="0.25">
      <c r="A31" s="185"/>
      <c r="B31" s="185"/>
      <c r="C31" s="35">
        <f>+C29</f>
        <v>10000000000</v>
      </c>
      <c r="D31" s="35"/>
    </row>
  </sheetData>
  <mergeCells count="6">
    <mergeCell ref="D2:D3"/>
    <mergeCell ref="A29:B29"/>
    <mergeCell ref="A30:B30"/>
    <mergeCell ref="A31:B31"/>
    <mergeCell ref="A2:B2"/>
    <mergeCell ref="C2:C3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6E0D9-3F74-4304-8B7D-A02FF05AFA23}">
  <sheetPr>
    <pageSetUpPr fitToPage="1"/>
  </sheetPr>
  <dimension ref="A1:T59"/>
  <sheetViews>
    <sheetView tabSelected="1" view="pageBreakPreview" zoomScale="70" zoomScaleNormal="85" zoomScaleSheetLayoutView="70" workbookViewId="0">
      <selection activeCell="K18" sqref="K18"/>
    </sheetView>
  </sheetViews>
  <sheetFormatPr baseColWidth="10" defaultColWidth="11.42578125" defaultRowHeight="14.25" x14ac:dyDescent="0.2"/>
  <cols>
    <col min="1" max="1" width="7.7109375" style="1" customWidth="1"/>
    <col min="2" max="2" width="9.5703125" style="1" customWidth="1"/>
    <col min="3" max="4" width="9.7109375" style="1" bestFit="1" customWidth="1"/>
    <col min="5" max="5" width="18.28515625" style="1" bestFit="1" customWidth="1"/>
    <col min="6" max="6" width="6.28515625" style="1" bestFit="1" customWidth="1"/>
    <col min="7" max="7" width="13.85546875" style="1" customWidth="1"/>
    <col min="8" max="8" width="6" style="1" customWidth="1"/>
    <col min="9" max="9" width="7.28515625" style="1" customWidth="1"/>
    <col min="10" max="10" width="23.140625" style="1" customWidth="1"/>
    <col min="11" max="11" width="91.140625" style="85" customWidth="1"/>
    <col min="12" max="12" width="9.85546875" style="1" customWidth="1"/>
    <col min="13" max="13" width="24.42578125" style="84" bestFit="1" customWidth="1"/>
    <col min="14" max="14" width="23.85546875" style="1" customWidth="1"/>
    <col min="15" max="15" width="2.28515625" style="1" hidden="1" customWidth="1"/>
    <col min="16" max="16" width="26.7109375" style="1" customWidth="1"/>
    <col min="17" max="17" width="23.42578125" style="1" hidden="1" customWidth="1"/>
    <col min="18" max="18" width="23.28515625" style="1" bestFit="1" customWidth="1"/>
    <col min="19" max="19" width="18.5703125" style="1" bestFit="1" customWidth="1"/>
    <col min="20" max="20" width="15.28515625" style="1" bestFit="1" customWidth="1"/>
    <col min="21" max="16384" width="11.42578125" style="1"/>
  </cols>
  <sheetData>
    <row r="1" spans="1:18" x14ac:dyDescent="0.2"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</row>
    <row r="2" spans="1:18" x14ac:dyDescent="0.2"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</row>
    <row r="3" spans="1:18" s="43" customFormat="1" ht="24.6" customHeight="1" x14ac:dyDescent="0.25">
      <c r="A3" s="227"/>
      <c r="B3" s="228"/>
      <c r="C3" s="228"/>
      <c r="D3" s="228"/>
      <c r="E3" s="228"/>
      <c r="F3" s="228"/>
      <c r="G3" s="229"/>
      <c r="H3" s="186" t="s">
        <v>42</v>
      </c>
      <c r="I3" s="186"/>
      <c r="J3" s="186"/>
      <c r="K3" s="186"/>
      <c r="L3" s="186"/>
      <c r="M3" s="186"/>
      <c r="N3" s="186"/>
      <c r="O3" s="186"/>
      <c r="P3" s="230"/>
      <c r="Q3" s="231" t="s">
        <v>43</v>
      </c>
      <c r="R3" s="231"/>
    </row>
    <row r="4" spans="1:18" s="43" customFormat="1" ht="15" x14ac:dyDescent="0.25">
      <c r="A4" s="232" t="s">
        <v>44</v>
      </c>
      <c r="B4" s="232"/>
      <c r="C4" s="232"/>
      <c r="D4" s="232"/>
      <c r="E4" s="232"/>
      <c r="F4" s="232"/>
      <c r="G4" s="232"/>
      <c r="H4" s="186"/>
      <c r="I4" s="186"/>
      <c r="J4" s="186"/>
      <c r="K4" s="186"/>
      <c r="L4" s="186"/>
      <c r="M4" s="186"/>
      <c r="N4" s="186"/>
      <c r="O4" s="186"/>
      <c r="P4" s="230"/>
      <c r="Q4" s="231"/>
      <c r="R4" s="231"/>
    </row>
    <row r="5" spans="1:18" s="43" customFormat="1" ht="15" x14ac:dyDescent="0.25">
      <c r="A5" s="232" t="s">
        <v>45</v>
      </c>
      <c r="B5" s="232"/>
      <c r="C5" s="232"/>
      <c r="D5" s="232"/>
      <c r="E5" s="232"/>
      <c r="F5" s="232"/>
      <c r="G5" s="232"/>
      <c r="H5" s="186" t="s">
        <v>46</v>
      </c>
      <c r="I5" s="186"/>
      <c r="J5" s="186"/>
      <c r="K5" s="186"/>
      <c r="L5" s="186"/>
      <c r="M5" s="186"/>
      <c r="N5" s="186"/>
      <c r="O5" s="186"/>
      <c r="P5" s="230"/>
      <c r="Q5" s="231"/>
      <c r="R5" s="231"/>
    </row>
    <row r="6" spans="1:18" s="43" customFormat="1" ht="15" x14ac:dyDescent="0.25">
      <c r="A6" s="233" t="s">
        <v>47</v>
      </c>
      <c r="B6" s="234"/>
      <c r="C6" s="234"/>
      <c r="D6" s="234"/>
      <c r="E6" s="234"/>
      <c r="F6" s="234"/>
      <c r="G6" s="235"/>
      <c r="H6" s="186"/>
      <c r="I6" s="186"/>
      <c r="J6" s="186"/>
      <c r="K6" s="186"/>
      <c r="L6" s="186"/>
      <c r="M6" s="186"/>
      <c r="N6" s="186"/>
      <c r="O6" s="186"/>
      <c r="P6" s="230"/>
      <c r="Q6" s="231"/>
      <c r="R6" s="231"/>
    </row>
    <row r="7" spans="1:18" s="43" customFormat="1" ht="15" x14ac:dyDescent="0.25">
      <c r="A7" s="236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8"/>
      <c r="R7" s="238"/>
    </row>
    <row r="8" spans="1:18" s="47" customFormat="1" ht="27.6" customHeight="1" x14ac:dyDescent="0.25">
      <c r="A8" s="44"/>
      <c r="B8" s="45"/>
      <c r="C8" s="45"/>
      <c r="D8" s="45"/>
      <c r="E8" s="45"/>
      <c r="F8" s="45"/>
      <c r="G8" s="45"/>
      <c r="H8" s="46"/>
      <c r="I8" s="46"/>
      <c r="J8" s="46"/>
      <c r="K8" s="121"/>
      <c r="L8" s="239" t="s">
        <v>48</v>
      </c>
      <c r="M8" s="239"/>
      <c r="N8" s="239"/>
      <c r="O8" s="239"/>
      <c r="P8" s="239"/>
      <c r="Q8" s="239"/>
      <c r="R8" s="239"/>
    </row>
    <row r="9" spans="1:18" s="47" customFormat="1" ht="42" customHeight="1" x14ac:dyDescent="0.2">
      <c r="A9" s="240" t="s">
        <v>49</v>
      </c>
      <c r="B9" s="241"/>
      <c r="C9" s="241"/>
      <c r="D9" s="241"/>
      <c r="E9" s="241"/>
      <c r="F9" s="241"/>
      <c r="G9" s="242" t="s">
        <v>50</v>
      </c>
      <c r="H9" s="242"/>
      <c r="I9" s="242"/>
      <c r="J9" s="242"/>
      <c r="K9" s="243"/>
      <c r="L9" s="244" t="s">
        <v>51</v>
      </c>
      <c r="M9" s="245"/>
      <c r="N9" s="48">
        <f>R40</f>
        <v>19000000000</v>
      </c>
      <c r="O9" s="49"/>
      <c r="P9" s="50" t="s">
        <v>52</v>
      </c>
      <c r="Q9" s="48">
        <f>M40</f>
        <v>19000000000</v>
      </c>
      <c r="R9" s="51"/>
    </row>
    <row r="10" spans="1:18" s="47" customFormat="1" ht="29.25" customHeight="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180"/>
      <c r="L10" s="224" t="s">
        <v>53</v>
      </c>
      <c r="M10" s="224"/>
      <c r="N10" s="54">
        <v>0</v>
      </c>
      <c r="O10" s="55"/>
      <c r="P10" s="56" t="s">
        <v>54</v>
      </c>
      <c r="Q10" s="54">
        <v>0</v>
      </c>
      <c r="R10" s="39"/>
    </row>
    <row r="11" spans="1:18" s="47" customFormat="1" ht="23.45" customHeight="1" x14ac:dyDescent="0.25">
      <c r="A11" s="246" t="s">
        <v>55</v>
      </c>
      <c r="B11" s="247"/>
      <c r="C11" s="247"/>
      <c r="D11" s="247"/>
      <c r="E11" s="247"/>
      <c r="F11" s="247"/>
      <c r="G11" s="248">
        <v>2018011000630</v>
      </c>
      <c r="H11" s="248"/>
      <c r="I11" s="248"/>
      <c r="J11" s="248"/>
      <c r="K11" s="248"/>
      <c r="L11" s="249"/>
      <c r="M11" s="249"/>
      <c r="N11" s="57"/>
      <c r="O11" s="58"/>
      <c r="P11" s="59"/>
      <c r="Q11" s="60"/>
      <c r="R11" s="61"/>
    </row>
    <row r="12" spans="1:18" s="47" customFormat="1" ht="33.6" customHeight="1" x14ac:dyDescent="0.2">
      <c r="A12" s="62"/>
      <c r="H12" s="63"/>
      <c r="I12" s="63"/>
      <c r="J12" s="63"/>
      <c r="K12" s="181"/>
      <c r="L12" s="250" t="s">
        <v>56</v>
      </c>
      <c r="M12" s="250"/>
      <c r="N12" s="64">
        <f>N9</f>
        <v>19000000000</v>
      </c>
      <c r="O12" s="65"/>
      <c r="P12" s="64"/>
      <c r="Q12" s="66"/>
      <c r="R12" s="67"/>
    </row>
    <row r="13" spans="1:18" ht="56.45" customHeight="1" x14ac:dyDescent="0.2">
      <c r="A13" s="251" t="s">
        <v>57</v>
      </c>
      <c r="B13" s="251"/>
      <c r="C13" s="251"/>
      <c r="D13" s="251"/>
      <c r="E13" s="251"/>
      <c r="F13" s="251"/>
      <c r="G13" s="252" t="s">
        <v>58</v>
      </c>
      <c r="H13" s="252" t="s">
        <v>59</v>
      </c>
      <c r="I13" s="252"/>
      <c r="J13" s="253" t="s">
        <v>0</v>
      </c>
      <c r="K13" s="253"/>
      <c r="L13" s="182" t="s">
        <v>60</v>
      </c>
      <c r="M13" s="254" t="s">
        <v>1</v>
      </c>
      <c r="N13" s="182" t="s">
        <v>61</v>
      </c>
      <c r="O13" s="182" t="s">
        <v>62</v>
      </c>
      <c r="P13" s="182" t="s">
        <v>63</v>
      </c>
      <c r="Q13" s="182" t="s">
        <v>64</v>
      </c>
      <c r="R13" s="182" t="s">
        <v>65</v>
      </c>
    </row>
    <row r="14" spans="1:18" ht="42" customHeight="1" x14ac:dyDescent="0.2">
      <c r="A14" s="101" t="s">
        <v>66</v>
      </c>
      <c r="B14" s="101" t="s">
        <v>67</v>
      </c>
      <c r="C14" s="101" t="s">
        <v>68</v>
      </c>
      <c r="D14" s="101" t="s">
        <v>69</v>
      </c>
      <c r="E14" s="101" t="s">
        <v>70</v>
      </c>
      <c r="F14" s="101" t="s">
        <v>71</v>
      </c>
      <c r="G14" s="251"/>
      <c r="H14" s="101" t="s">
        <v>72</v>
      </c>
      <c r="I14" s="101" t="s">
        <v>73</v>
      </c>
      <c r="J14" s="93" t="s">
        <v>3</v>
      </c>
      <c r="K14" s="13" t="s">
        <v>4</v>
      </c>
      <c r="L14" s="182"/>
      <c r="M14" s="254"/>
      <c r="N14" s="182"/>
      <c r="O14" s="182"/>
      <c r="P14" s="182"/>
      <c r="Q14" s="182"/>
      <c r="R14" s="182"/>
    </row>
    <row r="15" spans="1:18" ht="21" customHeight="1" x14ac:dyDescent="0.2">
      <c r="A15" s="101"/>
      <c r="B15" s="101"/>
      <c r="C15" s="101"/>
      <c r="D15" s="101"/>
      <c r="E15" s="101"/>
      <c r="F15" s="101"/>
      <c r="G15" s="93"/>
      <c r="H15" s="101"/>
      <c r="I15" s="101"/>
      <c r="J15" s="93"/>
      <c r="K15" s="124" t="s">
        <v>137</v>
      </c>
      <c r="L15" s="123"/>
      <c r="M15" s="17"/>
      <c r="N15" s="123"/>
      <c r="O15" s="123"/>
      <c r="P15" s="123"/>
      <c r="Q15" s="123"/>
      <c r="R15" s="123"/>
    </row>
    <row r="16" spans="1:18" ht="27" customHeight="1" x14ac:dyDescent="0.2">
      <c r="A16" s="12">
        <v>1501</v>
      </c>
      <c r="B16" s="18" t="s">
        <v>74</v>
      </c>
      <c r="C16" s="12">
        <v>1</v>
      </c>
      <c r="D16" s="12">
        <v>0</v>
      </c>
      <c r="E16" s="12">
        <v>1501022</v>
      </c>
      <c r="F16" s="12"/>
      <c r="G16" s="13"/>
      <c r="H16" s="12"/>
      <c r="I16" s="12"/>
      <c r="J16" s="13"/>
      <c r="K16" s="105" t="s">
        <v>5</v>
      </c>
      <c r="L16" s="17"/>
      <c r="M16" s="35">
        <f>M17+M20+M24+M28+M30+M34</f>
        <v>18000000000</v>
      </c>
      <c r="N16" s="35">
        <f>+M16</f>
        <v>18000000000</v>
      </c>
      <c r="O16" s="95" t="e">
        <f>+#REF!</f>
        <v>#REF!</v>
      </c>
      <c r="P16" s="35">
        <f>+N16</f>
        <v>18000000000</v>
      </c>
      <c r="Q16" s="35" t="e">
        <f>+O16</f>
        <v>#REF!</v>
      </c>
      <c r="R16" s="35">
        <f>+P16</f>
        <v>18000000000</v>
      </c>
    </row>
    <row r="17" spans="1:18" s="109" customFormat="1" ht="26.25" customHeight="1" x14ac:dyDescent="0.25">
      <c r="A17" s="13"/>
      <c r="B17" s="18"/>
      <c r="C17" s="20">
        <v>1</v>
      </c>
      <c r="D17" s="21" t="s">
        <v>76</v>
      </c>
      <c r="E17" s="21" t="s">
        <v>77</v>
      </c>
      <c r="F17" s="21" t="s">
        <v>75</v>
      </c>
      <c r="G17" s="20">
        <v>10</v>
      </c>
      <c r="H17" s="22" t="s">
        <v>78</v>
      </c>
      <c r="I17" s="12"/>
      <c r="J17" s="13">
        <v>1</v>
      </c>
      <c r="K17" s="23" t="s">
        <v>79</v>
      </c>
      <c r="L17" s="13"/>
      <c r="M17" s="95">
        <f>SUM(M18:M19)</f>
        <v>2343000000</v>
      </c>
      <c r="N17" s="95">
        <f>SUM(N18:N19)</f>
        <v>2343000000</v>
      </c>
      <c r="O17" s="95" t="e">
        <f>SUM(O18:O20)</f>
        <v>#REF!</v>
      </c>
      <c r="P17" s="35">
        <f>M17</f>
        <v>2343000000</v>
      </c>
      <c r="Q17" s="35" t="e">
        <f>SUM(Q18:Q20)</f>
        <v>#REF!</v>
      </c>
      <c r="R17" s="35">
        <f>M17</f>
        <v>2343000000</v>
      </c>
    </row>
    <row r="18" spans="1:18" s="84" customFormat="1" ht="36" customHeight="1" x14ac:dyDescent="0.2">
      <c r="A18" s="20">
        <v>1501</v>
      </c>
      <c r="B18" s="21" t="s">
        <v>74</v>
      </c>
      <c r="C18" s="20">
        <v>1</v>
      </c>
      <c r="D18" s="21" t="s">
        <v>76</v>
      </c>
      <c r="E18" s="21" t="s">
        <v>77</v>
      </c>
      <c r="F18" s="21" t="s">
        <v>75</v>
      </c>
      <c r="G18" s="20">
        <v>10</v>
      </c>
      <c r="H18" s="22" t="s">
        <v>78</v>
      </c>
      <c r="I18" s="22"/>
      <c r="J18" s="20">
        <v>1.1000000000000001</v>
      </c>
      <c r="K18" s="28" t="s">
        <v>80</v>
      </c>
      <c r="L18" s="20">
        <v>1</v>
      </c>
      <c r="M18" s="96">
        <v>2200000000</v>
      </c>
      <c r="N18" s="30">
        <f>+M18</f>
        <v>2200000000</v>
      </c>
      <c r="O18" s="30">
        <v>0</v>
      </c>
      <c r="P18" s="30">
        <f t="shared" ref="P18:R33" si="0">+N18</f>
        <v>2200000000</v>
      </c>
      <c r="Q18" s="107">
        <f t="shared" si="0"/>
        <v>0</v>
      </c>
      <c r="R18" s="30">
        <f t="shared" si="0"/>
        <v>2200000000</v>
      </c>
    </row>
    <row r="19" spans="1:18" s="84" customFormat="1" ht="47.25" customHeight="1" x14ac:dyDescent="0.2">
      <c r="A19" s="20">
        <v>1501</v>
      </c>
      <c r="B19" s="21" t="s">
        <v>74</v>
      </c>
      <c r="C19" s="20">
        <v>1</v>
      </c>
      <c r="D19" s="21" t="s">
        <v>76</v>
      </c>
      <c r="E19" s="21" t="s">
        <v>77</v>
      </c>
      <c r="F19" s="21" t="s">
        <v>75</v>
      </c>
      <c r="G19" s="20">
        <v>10</v>
      </c>
      <c r="H19" s="22" t="s">
        <v>78</v>
      </c>
      <c r="I19" s="22"/>
      <c r="J19" s="20">
        <v>1.2</v>
      </c>
      <c r="K19" s="28" t="s">
        <v>81</v>
      </c>
      <c r="L19" s="20">
        <v>1</v>
      </c>
      <c r="M19" s="96">
        <f>M18*6.5%</f>
        <v>143000000</v>
      </c>
      <c r="N19" s="30">
        <f>+M19</f>
        <v>143000000</v>
      </c>
      <c r="O19" s="30">
        <v>0</v>
      </c>
      <c r="P19" s="30">
        <f t="shared" si="0"/>
        <v>143000000</v>
      </c>
      <c r="Q19" s="107">
        <f>+O19</f>
        <v>0</v>
      </c>
      <c r="R19" s="30">
        <f t="shared" si="0"/>
        <v>143000000</v>
      </c>
    </row>
    <row r="20" spans="1:18" s="84" customFormat="1" ht="41.25" customHeight="1" x14ac:dyDescent="0.2">
      <c r="A20" s="20"/>
      <c r="B20" s="21"/>
      <c r="C20" s="20">
        <v>1</v>
      </c>
      <c r="D20" s="21" t="s">
        <v>76</v>
      </c>
      <c r="E20" s="21" t="s">
        <v>77</v>
      </c>
      <c r="F20" s="21" t="s">
        <v>75</v>
      </c>
      <c r="G20" s="20">
        <v>10</v>
      </c>
      <c r="H20" s="22" t="s">
        <v>78</v>
      </c>
      <c r="I20" s="22"/>
      <c r="J20" s="13">
        <v>2</v>
      </c>
      <c r="K20" s="23" t="s">
        <v>141</v>
      </c>
      <c r="L20" s="20"/>
      <c r="M20" s="117">
        <f>SUM(M21:M23)</f>
        <v>482000000</v>
      </c>
      <c r="N20" s="117">
        <f>M20</f>
        <v>482000000</v>
      </c>
      <c r="O20" s="117" t="e">
        <f>#REF!+#REF!+O21+O22+O23</f>
        <v>#REF!</v>
      </c>
      <c r="P20" s="117">
        <f>M20</f>
        <v>482000000</v>
      </c>
      <c r="Q20" s="35" t="e">
        <f>#REF!+#REF!+Q21+Q22+Q23</f>
        <v>#REF!</v>
      </c>
      <c r="R20" s="117">
        <f>M20</f>
        <v>482000000</v>
      </c>
    </row>
    <row r="21" spans="1:18" s="84" customFormat="1" ht="66.75" customHeight="1" x14ac:dyDescent="0.2">
      <c r="A21" s="20">
        <v>1501</v>
      </c>
      <c r="B21" s="21" t="s">
        <v>74</v>
      </c>
      <c r="C21" s="20">
        <v>1</v>
      </c>
      <c r="D21" s="21" t="s">
        <v>76</v>
      </c>
      <c r="E21" s="21" t="s">
        <v>77</v>
      </c>
      <c r="F21" s="21" t="s">
        <v>75</v>
      </c>
      <c r="G21" s="20">
        <v>10</v>
      </c>
      <c r="H21" s="22" t="s">
        <v>78</v>
      </c>
      <c r="I21" s="22"/>
      <c r="J21" s="20" t="s">
        <v>82</v>
      </c>
      <c r="K21" s="28" t="s">
        <v>151</v>
      </c>
      <c r="L21" s="20">
        <v>1</v>
      </c>
      <c r="M21" s="96">
        <v>320000000</v>
      </c>
      <c r="N21" s="30">
        <f>+M21</f>
        <v>320000000</v>
      </c>
      <c r="O21" s="30">
        <v>0</v>
      </c>
      <c r="P21" s="30">
        <f t="shared" si="0"/>
        <v>320000000</v>
      </c>
      <c r="Q21" s="107">
        <f t="shared" si="0"/>
        <v>0</v>
      </c>
      <c r="R21" s="30">
        <f t="shared" si="0"/>
        <v>320000000</v>
      </c>
    </row>
    <row r="22" spans="1:18" s="84" customFormat="1" ht="63.75" customHeight="1" x14ac:dyDescent="0.2">
      <c r="A22" s="20">
        <v>1501</v>
      </c>
      <c r="B22" s="21" t="s">
        <v>74</v>
      </c>
      <c r="C22" s="20">
        <v>1</v>
      </c>
      <c r="D22" s="21" t="s">
        <v>76</v>
      </c>
      <c r="E22" s="21" t="s">
        <v>77</v>
      </c>
      <c r="F22" s="21" t="s">
        <v>75</v>
      </c>
      <c r="G22" s="20">
        <v>10</v>
      </c>
      <c r="H22" s="22" t="s">
        <v>78</v>
      </c>
      <c r="I22" s="22"/>
      <c r="J22" s="20" t="s">
        <v>83</v>
      </c>
      <c r="K22" s="28" t="s">
        <v>150</v>
      </c>
      <c r="L22" s="20">
        <v>1</v>
      </c>
      <c r="M22" s="128">
        <v>150000000</v>
      </c>
      <c r="N22" s="30">
        <f>+M22</f>
        <v>150000000</v>
      </c>
      <c r="O22" s="30">
        <v>0</v>
      </c>
      <c r="P22" s="30">
        <f t="shared" si="0"/>
        <v>150000000</v>
      </c>
      <c r="Q22" s="107">
        <f t="shared" si="0"/>
        <v>0</v>
      </c>
      <c r="R22" s="30">
        <f t="shared" si="0"/>
        <v>150000000</v>
      </c>
    </row>
    <row r="23" spans="1:18" s="84" customFormat="1" ht="48" customHeight="1" x14ac:dyDescent="0.2">
      <c r="A23" s="20">
        <v>1501</v>
      </c>
      <c r="B23" s="21" t="s">
        <v>74</v>
      </c>
      <c r="C23" s="20">
        <v>1</v>
      </c>
      <c r="D23" s="21" t="s">
        <v>76</v>
      </c>
      <c r="E23" s="21" t="s">
        <v>77</v>
      </c>
      <c r="F23" s="21" t="s">
        <v>75</v>
      </c>
      <c r="G23" s="20">
        <v>10</v>
      </c>
      <c r="H23" s="22" t="s">
        <v>78</v>
      </c>
      <c r="I23" s="22"/>
      <c r="J23" s="20" t="s">
        <v>84</v>
      </c>
      <c r="K23" s="28" t="s">
        <v>152</v>
      </c>
      <c r="L23" s="20">
        <v>1</v>
      </c>
      <c r="M23" s="96">
        <v>12000000</v>
      </c>
      <c r="N23" s="30">
        <f>+M23</f>
        <v>12000000</v>
      </c>
      <c r="O23" s="30">
        <v>0</v>
      </c>
      <c r="P23" s="30">
        <f t="shared" si="0"/>
        <v>12000000</v>
      </c>
      <c r="Q23" s="107">
        <f t="shared" si="0"/>
        <v>0</v>
      </c>
      <c r="R23" s="30">
        <f t="shared" si="0"/>
        <v>12000000</v>
      </c>
    </row>
    <row r="24" spans="1:18" s="84" customFormat="1" ht="41.25" customHeight="1" x14ac:dyDescent="0.2">
      <c r="A24" s="13">
        <v>1501</v>
      </c>
      <c r="B24" s="18" t="s">
        <v>74</v>
      </c>
      <c r="C24" s="13">
        <v>1</v>
      </c>
      <c r="D24" s="18" t="s">
        <v>76</v>
      </c>
      <c r="E24" s="18" t="s">
        <v>77</v>
      </c>
      <c r="F24" s="18" t="s">
        <v>75</v>
      </c>
      <c r="G24" s="13">
        <v>10</v>
      </c>
      <c r="H24" s="12" t="s">
        <v>78</v>
      </c>
      <c r="I24" s="12"/>
      <c r="J24" s="13">
        <v>3</v>
      </c>
      <c r="K24" s="23" t="s">
        <v>89</v>
      </c>
      <c r="L24" s="20"/>
      <c r="M24" s="117">
        <f>SUM(M25:M27)</f>
        <v>638000000</v>
      </c>
      <c r="N24" s="35">
        <f t="shared" ref="N24:N27" si="1">+M24</f>
        <v>638000000</v>
      </c>
      <c r="O24" s="35">
        <v>0</v>
      </c>
      <c r="P24" s="35">
        <f t="shared" si="0"/>
        <v>638000000</v>
      </c>
      <c r="Q24" s="35">
        <f t="shared" si="0"/>
        <v>0</v>
      </c>
      <c r="R24" s="35">
        <f t="shared" si="0"/>
        <v>638000000</v>
      </c>
    </row>
    <row r="25" spans="1:18" s="122" customFormat="1" ht="44.25" customHeight="1" x14ac:dyDescent="0.2">
      <c r="A25" s="118">
        <v>1501</v>
      </c>
      <c r="B25" s="125" t="s">
        <v>74</v>
      </c>
      <c r="C25" s="118">
        <v>1</v>
      </c>
      <c r="D25" s="125" t="s">
        <v>76</v>
      </c>
      <c r="E25" s="125" t="s">
        <v>77</v>
      </c>
      <c r="F25" s="125" t="s">
        <v>75</v>
      </c>
      <c r="G25" s="20">
        <v>10</v>
      </c>
      <c r="H25" s="126" t="s">
        <v>78</v>
      </c>
      <c r="I25" s="126"/>
      <c r="J25" s="118" t="s">
        <v>85</v>
      </c>
      <c r="K25" s="28" t="s">
        <v>140</v>
      </c>
      <c r="L25" s="20">
        <v>1</v>
      </c>
      <c r="M25" s="96">
        <v>400000000</v>
      </c>
      <c r="N25" s="30">
        <f t="shared" si="1"/>
        <v>400000000</v>
      </c>
      <c r="O25" s="30">
        <v>0</v>
      </c>
      <c r="P25" s="30">
        <f t="shared" si="0"/>
        <v>400000000</v>
      </c>
      <c r="Q25" s="107">
        <f t="shared" si="0"/>
        <v>0</v>
      </c>
      <c r="R25" s="30">
        <f t="shared" si="0"/>
        <v>400000000</v>
      </c>
    </row>
    <row r="26" spans="1:18" s="122" customFormat="1" ht="64.5" customHeight="1" x14ac:dyDescent="0.2">
      <c r="A26" s="118">
        <v>1501</v>
      </c>
      <c r="B26" s="125" t="s">
        <v>74</v>
      </c>
      <c r="C26" s="118">
        <v>1</v>
      </c>
      <c r="D26" s="125" t="s">
        <v>76</v>
      </c>
      <c r="E26" s="125" t="s">
        <v>77</v>
      </c>
      <c r="F26" s="125" t="s">
        <v>75</v>
      </c>
      <c r="G26" s="20">
        <v>10</v>
      </c>
      <c r="H26" s="126" t="s">
        <v>78</v>
      </c>
      <c r="I26" s="126"/>
      <c r="J26" s="118" t="s">
        <v>86</v>
      </c>
      <c r="K26" s="28" t="s">
        <v>139</v>
      </c>
      <c r="L26" s="20">
        <v>1</v>
      </c>
      <c r="M26" s="96">
        <v>230000000</v>
      </c>
      <c r="N26" s="30">
        <f t="shared" si="1"/>
        <v>230000000</v>
      </c>
      <c r="O26" s="30">
        <v>0</v>
      </c>
      <c r="P26" s="30">
        <f t="shared" si="0"/>
        <v>230000000</v>
      </c>
      <c r="Q26" s="107">
        <f t="shared" si="0"/>
        <v>0</v>
      </c>
      <c r="R26" s="30">
        <f t="shared" si="0"/>
        <v>230000000</v>
      </c>
    </row>
    <row r="27" spans="1:18" s="122" customFormat="1" ht="37.5" customHeight="1" x14ac:dyDescent="0.2">
      <c r="A27" s="118">
        <v>1501</v>
      </c>
      <c r="B27" s="125" t="s">
        <v>74</v>
      </c>
      <c r="C27" s="118">
        <v>1</v>
      </c>
      <c r="D27" s="125" t="s">
        <v>76</v>
      </c>
      <c r="E27" s="125" t="s">
        <v>77</v>
      </c>
      <c r="F27" s="125" t="s">
        <v>75</v>
      </c>
      <c r="G27" s="20">
        <v>10</v>
      </c>
      <c r="H27" s="126" t="s">
        <v>78</v>
      </c>
      <c r="I27" s="126"/>
      <c r="J27" s="118" t="s">
        <v>134</v>
      </c>
      <c r="K27" s="28" t="s">
        <v>135</v>
      </c>
      <c r="L27" s="20">
        <v>1</v>
      </c>
      <c r="M27" s="96">
        <v>8000000</v>
      </c>
      <c r="N27" s="30">
        <f t="shared" si="1"/>
        <v>8000000</v>
      </c>
      <c r="O27" s="30"/>
      <c r="P27" s="30">
        <f t="shared" si="0"/>
        <v>8000000</v>
      </c>
      <c r="Q27" s="107"/>
      <c r="R27" s="30">
        <f t="shared" si="0"/>
        <v>8000000</v>
      </c>
    </row>
    <row r="28" spans="1:18" s="122" customFormat="1" ht="31.5" customHeight="1" x14ac:dyDescent="0.2">
      <c r="A28" s="13">
        <v>1501</v>
      </c>
      <c r="B28" s="18" t="s">
        <v>74</v>
      </c>
      <c r="C28" s="13">
        <v>1</v>
      </c>
      <c r="D28" s="18" t="s">
        <v>76</v>
      </c>
      <c r="E28" s="18" t="s">
        <v>77</v>
      </c>
      <c r="F28" s="18" t="s">
        <v>75</v>
      </c>
      <c r="G28" s="13">
        <v>10</v>
      </c>
      <c r="H28" s="12" t="s">
        <v>78</v>
      </c>
      <c r="I28" s="12"/>
      <c r="J28" s="13">
        <v>4</v>
      </c>
      <c r="K28" s="23" t="s">
        <v>142</v>
      </c>
      <c r="L28" s="20"/>
      <c r="M28" s="117">
        <f>M29</f>
        <v>10000000000</v>
      </c>
      <c r="N28" s="35">
        <f>M28</f>
        <v>10000000000</v>
      </c>
      <c r="O28" s="35"/>
      <c r="P28" s="35">
        <f t="shared" si="0"/>
        <v>10000000000</v>
      </c>
      <c r="Q28" s="95"/>
      <c r="R28" s="35">
        <f t="shared" si="0"/>
        <v>10000000000</v>
      </c>
    </row>
    <row r="29" spans="1:18" s="122" customFormat="1" ht="31.5" customHeight="1" x14ac:dyDescent="0.2">
      <c r="A29" s="118">
        <v>1501</v>
      </c>
      <c r="B29" s="125" t="s">
        <v>74</v>
      </c>
      <c r="C29" s="118">
        <v>1</v>
      </c>
      <c r="D29" s="125" t="s">
        <v>76</v>
      </c>
      <c r="E29" s="125" t="s">
        <v>77</v>
      </c>
      <c r="F29" s="125" t="s">
        <v>75</v>
      </c>
      <c r="G29" s="20">
        <v>10</v>
      </c>
      <c r="H29" s="126" t="s">
        <v>78</v>
      </c>
      <c r="I29" s="126"/>
      <c r="J29" s="13" t="s">
        <v>87</v>
      </c>
      <c r="K29" s="28" t="s">
        <v>143</v>
      </c>
      <c r="L29" s="20">
        <v>1</v>
      </c>
      <c r="M29" s="96">
        <v>10000000000</v>
      </c>
      <c r="N29" s="30">
        <f>M29</f>
        <v>10000000000</v>
      </c>
      <c r="O29" s="30"/>
      <c r="P29" s="30">
        <f>M29</f>
        <v>10000000000</v>
      </c>
      <c r="Q29" s="107"/>
      <c r="R29" s="30">
        <f>M29</f>
        <v>10000000000</v>
      </c>
    </row>
    <row r="30" spans="1:18" s="122" customFormat="1" ht="31.5" customHeight="1" x14ac:dyDescent="0.2">
      <c r="A30" s="118"/>
      <c r="B30" s="125"/>
      <c r="C30" s="118"/>
      <c r="D30" s="125"/>
      <c r="E30" s="125"/>
      <c r="F30" s="127" t="s">
        <v>75</v>
      </c>
      <c r="G30" s="13">
        <v>10</v>
      </c>
      <c r="H30" s="101" t="s">
        <v>78</v>
      </c>
      <c r="I30" s="101"/>
      <c r="J30" s="93">
        <v>5</v>
      </c>
      <c r="K30" s="23" t="s">
        <v>144</v>
      </c>
      <c r="L30" s="20"/>
      <c r="M30" s="117">
        <f>SUM(M31:M33)</f>
        <v>482000000</v>
      </c>
      <c r="N30" s="35">
        <f>M30</f>
        <v>482000000</v>
      </c>
      <c r="O30" s="35"/>
      <c r="P30" s="35">
        <f>M30</f>
        <v>482000000</v>
      </c>
      <c r="Q30" s="95"/>
      <c r="R30" s="35">
        <f>M30</f>
        <v>482000000</v>
      </c>
    </row>
    <row r="31" spans="1:18" s="122" customFormat="1" ht="51" customHeight="1" x14ac:dyDescent="0.2">
      <c r="A31" s="118">
        <v>1501</v>
      </c>
      <c r="B31" s="125" t="s">
        <v>74</v>
      </c>
      <c r="C31" s="118">
        <v>1</v>
      </c>
      <c r="D31" s="125" t="s">
        <v>76</v>
      </c>
      <c r="E31" s="125" t="s">
        <v>77</v>
      </c>
      <c r="F31" s="125" t="s">
        <v>75</v>
      </c>
      <c r="G31" s="20">
        <v>10</v>
      </c>
      <c r="H31" s="126" t="s">
        <v>78</v>
      </c>
      <c r="I31" s="126"/>
      <c r="J31" s="118" t="s">
        <v>90</v>
      </c>
      <c r="K31" s="28" t="s">
        <v>153</v>
      </c>
      <c r="L31" s="20">
        <v>1</v>
      </c>
      <c r="M31" s="96">
        <v>320000000</v>
      </c>
      <c r="N31" s="30">
        <f>M31</f>
        <v>320000000</v>
      </c>
      <c r="O31" s="30"/>
      <c r="P31" s="30">
        <f t="shared" si="0"/>
        <v>320000000</v>
      </c>
      <c r="Q31" s="107"/>
      <c r="R31" s="30">
        <f t="shared" si="0"/>
        <v>320000000</v>
      </c>
    </row>
    <row r="32" spans="1:18" s="122" customFormat="1" ht="59.25" customHeight="1" x14ac:dyDescent="0.2">
      <c r="A32" s="118">
        <v>1501</v>
      </c>
      <c r="B32" s="125" t="s">
        <v>74</v>
      </c>
      <c r="C32" s="118">
        <v>1</v>
      </c>
      <c r="D32" s="125" t="s">
        <v>76</v>
      </c>
      <c r="E32" s="125" t="s">
        <v>77</v>
      </c>
      <c r="F32" s="125" t="s">
        <v>75</v>
      </c>
      <c r="G32" s="20">
        <v>10</v>
      </c>
      <c r="H32" s="126" t="s">
        <v>78</v>
      </c>
      <c r="I32" s="126"/>
      <c r="J32" s="118" t="s">
        <v>145</v>
      </c>
      <c r="K32" s="28" t="s">
        <v>154</v>
      </c>
      <c r="L32" s="20">
        <v>1</v>
      </c>
      <c r="M32" s="128">
        <v>150000000</v>
      </c>
      <c r="N32" s="30">
        <f t="shared" ref="N32:N33" si="2">M32</f>
        <v>150000000</v>
      </c>
      <c r="O32" s="30"/>
      <c r="P32" s="30">
        <f t="shared" si="0"/>
        <v>150000000</v>
      </c>
      <c r="Q32" s="107"/>
      <c r="R32" s="30">
        <f t="shared" si="0"/>
        <v>150000000</v>
      </c>
    </row>
    <row r="33" spans="1:20" s="122" customFormat="1" ht="60" customHeight="1" x14ac:dyDescent="0.2">
      <c r="A33" s="118">
        <v>1501</v>
      </c>
      <c r="B33" s="125" t="s">
        <v>74</v>
      </c>
      <c r="C33" s="118">
        <v>1</v>
      </c>
      <c r="D33" s="125" t="s">
        <v>76</v>
      </c>
      <c r="E33" s="125" t="s">
        <v>77</v>
      </c>
      <c r="F33" s="125" t="s">
        <v>75</v>
      </c>
      <c r="G33" s="20">
        <v>10</v>
      </c>
      <c r="H33" s="126" t="s">
        <v>78</v>
      </c>
      <c r="I33" s="126"/>
      <c r="J33" s="118" t="s">
        <v>146</v>
      </c>
      <c r="K33" s="28" t="s">
        <v>155</v>
      </c>
      <c r="L33" s="20">
        <v>1</v>
      </c>
      <c r="M33" s="96">
        <v>12000000</v>
      </c>
      <c r="N33" s="30">
        <f t="shared" si="2"/>
        <v>12000000</v>
      </c>
      <c r="O33" s="30"/>
      <c r="P33" s="30">
        <f t="shared" si="0"/>
        <v>12000000</v>
      </c>
      <c r="Q33" s="107"/>
      <c r="R33" s="30">
        <f t="shared" si="0"/>
        <v>12000000</v>
      </c>
    </row>
    <row r="34" spans="1:20" s="84" customFormat="1" ht="30" x14ac:dyDescent="0.2">
      <c r="A34" s="93">
        <v>1501</v>
      </c>
      <c r="B34" s="127" t="s">
        <v>74</v>
      </c>
      <c r="C34" s="93">
        <v>1</v>
      </c>
      <c r="D34" s="127" t="s">
        <v>76</v>
      </c>
      <c r="E34" s="127" t="s">
        <v>77</v>
      </c>
      <c r="F34" s="18" t="s">
        <v>75</v>
      </c>
      <c r="G34" s="13">
        <v>10</v>
      </c>
      <c r="H34" s="12" t="s">
        <v>78</v>
      </c>
      <c r="I34" s="12"/>
      <c r="J34" s="13">
        <v>4</v>
      </c>
      <c r="K34" s="23" t="s">
        <v>91</v>
      </c>
      <c r="L34" s="20">
        <v>1</v>
      </c>
      <c r="M34" s="117">
        <f>M35+M36</f>
        <v>4055000000</v>
      </c>
      <c r="N34" s="35">
        <f>M34</f>
        <v>4055000000</v>
      </c>
      <c r="O34" s="35"/>
      <c r="P34" s="35">
        <f t="shared" ref="P34:Q39" si="3">+N34</f>
        <v>4055000000</v>
      </c>
      <c r="Q34" s="95"/>
      <c r="R34" s="35">
        <f t="shared" ref="R34:R39" si="4">+P34</f>
        <v>4055000000</v>
      </c>
    </row>
    <row r="35" spans="1:20" s="84" customFormat="1" ht="54" customHeight="1" x14ac:dyDescent="0.2">
      <c r="A35" s="20">
        <v>1501</v>
      </c>
      <c r="B35" s="21" t="s">
        <v>74</v>
      </c>
      <c r="C35" s="20">
        <v>1</v>
      </c>
      <c r="D35" s="21" t="s">
        <v>76</v>
      </c>
      <c r="E35" s="21" t="s">
        <v>77</v>
      </c>
      <c r="F35" s="21" t="s">
        <v>75</v>
      </c>
      <c r="G35" s="20">
        <v>10</v>
      </c>
      <c r="H35" s="22" t="s">
        <v>78</v>
      </c>
      <c r="I35" s="22"/>
      <c r="J35" s="20" t="s">
        <v>87</v>
      </c>
      <c r="K35" s="28" t="s">
        <v>92</v>
      </c>
      <c r="L35" s="20">
        <v>1</v>
      </c>
      <c r="M35" s="96">
        <v>3785000000</v>
      </c>
      <c r="N35" s="30">
        <f>M35</f>
        <v>3785000000</v>
      </c>
      <c r="O35" s="30"/>
      <c r="P35" s="30">
        <f>N35</f>
        <v>3785000000</v>
      </c>
      <c r="Q35" s="107"/>
      <c r="R35" s="30">
        <f>P35</f>
        <v>3785000000</v>
      </c>
      <c r="T35" s="119"/>
    </row>
    <row r="36" spans="1:20" s="84" customFormat="1" ht="66" customHeight="1" x14ac:dyDescent="0.2">
      <c r="A36" s="20">
        <v>1501</v>
      </c>
      <c r="B36" s="21" t="s">
        <v>74</v>
      </c>
      <c r="C36" s="20">
        <v>1</v>
      </c>
      <c r="D36" s="21" t="s">
        <v>76</v>
      </c>
      <c r="E36" s="21" t="s">
        <v>77</v>
      </c>
      <c r="F36" s="21" t="s">
        <v>75</v>
      </c>
      <c r="G36" s="20">
        <v>10</v>
      </c>
      <c r="H36" s="22" t="s">
        <v>78</v>
      </c>
      <c r="I36" s="22"/>
      <c r="J36" s="20" t="s">
        <v>88</v>
      </c>
      <c r="K36" s="28" t="s">
        <v>149</v>
      </c>
      <c r="L36" s="20">
        <v>1</v>
      </c>
      <c r="M36" s="96">
        <v>270000000</v>
      </c>
      <c r="N36" s="30">
        <f>M36</f>
        <v>270000000</v>
      </c>
      <c r="O36" s="30"/>
      <c r="P36" s="30">
        <f>N36</f>
        <v>270000000</v>
      </c>
      <c r="Q36" s="107"/>
      <c r="R36" s="30">
        <f>P36</f>
        <v>270000000</v>
      </c>
      <c r="T36" s="82"/>
    </row>
    <row r="37" spans="1:20" s="84" customFormat="1" ht="31.5" customHeight="1" x14ac:dyDescent="0.2">
      <c r="A37" s="20"/>
      <c r="B37" s="21"/>
      <c r="C37" s="20"/>
      <c r="D37" s="21"/>
      <c r="E37" s="21"/>
      <c r="F37" s="21"/>
      <c r="G37" s="20">
        <v>10</v>
      </c>
      <c r="H37" s="22"/>
      <c r="I37" s="22"/>
      <c r="J37" s="20"/>
      <c r="K37" s="105" t="s">
        <v>136</v>
      </c>
      <c r="L37" s="20"/>
      <c r="M37" s="117">
        <f>M38</f>
        <v>1000000000</v>
      </c>
      <c r="N37" s="35">
        <f>M37</f>
        <v>1000000000</v>
      </c>
      <c r="O37" s="35"/>
      <c r="P37" s="35">
        <f>M37</f>
        <v>1000000000</v>
      </c>
      <c r="Q37" s="95"/>
      <c r="R37" s="35">
        <f>M37</f>
        <v>1000000000</v>
      </c>
      <c r="T37" s="82"/>
    </row>
    <row r="38" spans="1:20" s="84" customFormat="1" ht="19.5" customHeight="1" x14ac:dyDescent="0.2">
      <c r="A38" s="13">
        <v>1501</v>
      </c>
      <c r="B38" s="18" t="s">
        <v>74</v>
      </c>
      <c r="C38" s="13">
        <v>1</v>
      </c>
      <c r="D38" s="18" t="s">
        <v>76</v>
      </c>
      <c r="E38" s="18" t="s">
        <v>138</v>
      </c>
      <c r="F38" s="18" t="s">
        <v>75</v>
      </c>
      <c r="G38" s="13">
        <v>10</v>
      </c>
      <c r="H38" s="12" t="s">
        <v>78</v>
      </c>
      <c r="I38" s="12"/>
      <c r="J38" s="13">
        <v>5</v>
      </c>
      <c r="K38" s="23" t="s">
        <v>147</v>
      </c>
      <c r="L38" s="20"/>
      <c r="M38" s="117">
        <f>M39</f>
        <v>1000000000</v>
      </c>
      <c r="N38" s="35">
        <f>N39</f>
        <v>1000000000</v>
      </c>
      <c r="O38" s="35"/>
      <c r="P38" s="35">
        <f t="shared" si="3"/>
        <v>1000000000</v>
      </c>
      <c r="Q38" s="35">
        <f t="shared" si="3"/>
        <v>0</v>
      </c>
      <c r="R38" s="35">
        <f t="shared" si="4"/>
        <v>1000000000</v>
      </c>
    </row>
    <row r="39" spans="1:20" s="84" customFormat="1" ht="49.5" customHeight="1" x14ac:dyDescent="0.2">
      <c r="A39" s="20">
        <v>1501</v>
      </c>
      <c r="B39" s="21" t="s">
        <v>74</v>
      </c>
      <c r="C39" s="20"/>
      <c r="D39" s="21"/>
      <c r="E39" s="21"/>
      <c r="F39" s="21" t="s">
        <v>75</v>
      </c>
      <c r="G39" s="20">
        <v>10</v>
      </c>
      <c r="H39" s="22" t="s">
        <v>78</v>
      </c>
      <c r="I39" s="22"/>
      <c r="J39" s="20" t="s">
        <v>90</v>
      </c>
      <c r="K39" s="28" t="s">
        <v>148</v>
      </c>
      <c r="L39" s="20">
        <v>1</v>
      </c>
      <c r="M39" s="96">
        <v>1000000000</v>
      </c>
      <c r="N39" s="30">
        <f>+M39</f>
        <v>1000000000</v>
      </c>
      <c r="O39" s="30">
        <v>0</v>
      </c>
      <c r="P39" s="30">
        <f t="shared" si="3"/>
        <v>1000000000</v>
      </c>
      <c r="Q39" s="107">
        <f t="shared" si="3"/>
        <v>0</v>
      </c>
      <c r="R39" s="30">
        <f t="shared" si="4"/>
        <v>1000000000</v>
      </c>
    </row>
    <row r="40" spans="1:20" s="37" customFormat="1" ht="15" customHeight="1" x14ac:dyDescent="0.25">
      <c r="A40" s="260" t="s">
        <v>178</v>
      </c>
      <c r="B40" s="261"/>
      <c r="C40" s="261"/>
      <c r="D40" s="261"/>
      <c r="E40" s="261"/>
      <c r="F40" s="261"/>
      <c r="G40" s="261"/>
      <c r="H40" s="261"/>
      <c r="I40" s="261"/>
      <c r="J40" s="261"/>
      <c r="K40" s="261"/>
      <c r="L40" s="262"/>
      <c r="M40" s="35">
        <f>M16+M37</f>
        <v>19000000000</v>
      </c>
      <c r="N40" s="35">
        <f>M40</f>
        <v>19000000000</v>
      </c>
      <c r="O40" s="35" t="e">
        <f>O16</f>
        <v>#REF!</v>
      </c>
      <c r="P40" s="35">
        <f>M40</f>
        <v>19000000000</v>
      </c>
      <c r="Q40" s="35" t="e">
        <f>Q16</f>
        <v>#REF!</v>
      </c>
      <c r="R40" s="35">
        <f>M40</f>
        <v>19000000000</v>
      </c>
    </row>
    <row r="41" spans="1:20" s="69" customFormat="1" ht="15" x14ac:dyDescent="0.25">
      <c r="A41" s="263" t="s">
        <v>94</v>
      </c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5"/>
      <c r="M41" s="35">
        <f>M40</f>
        <v>19000000000</v>
      </c>
      <c r="N41" s="35">
        <f>M41</f>
        <v>19000000000</v>
      </c>
      <c r="O41" s="35" t="e">
        <f t="shared" ref="O41:Q41" si="5">+O40</f>
        <v>#REF!</v>
      </c>
      <c r="P41" s="35">
        <f>M41</f>
        <v>19000000000</v>
      </c>
      <c r="Q41" s="35" t="e">
        <f t="shared" si="5"/>
        <v>#REF!</v>
      </c>
      <c r="R41" s="35">
        <f>M41</f>
        <v>19000000000</v>
      </c>
    </row>
    <row r="42" spans="1:20" ht="198" customHeight="1" x14ac:dyDescent="0.2">
      <c r="A42" s="255" t="s">
        <v>95</v>
      </c>
      <c r="B42" s="266"/>
      <c r="C42" s="266"/>
      <c r="D42" s="256"/>
      <c r="E42" s="267" t="s">
        <v>180</v>
      </c>
      <c r="F42" s="268"/>
      <c r="G42" s="268"/>
      <c r="H42" s="268"/>
      <c r="I42" s="268"/>
      <c r="J42" s="268"/>
      <c r="K42" s="269"/>
      <c r="L42" s="70" t="s">
        <v>96</v>
      </c>
      <c r="M42" s="270" t="s">
        <v>181</v>
      </c>
      <c r="N42" s="270"/>
      <c r="O42" s="271"/>
      <c r="P42" s="272" t="s">
        <v>179</v>
      </c>
      <c r="Q42" s="273"/>
      <c r="R42" s="274"/>
    </row>
    <row r="43" spans="1:20" s="43" customFormat="1" ht="18" customHeight="1" x14ac:dyDescent="0.25">
      <c r="A43" s="255" t="s">
        <v>97</v>
      </c>
      <c r="B43" s="256"/>
      <c r="C43" s="257">
        <v>45674</v>
      </c>
      <c r="D43" s="258"/>
      <c r="E43" s="258"/>
      <c r="F43" s="258"/>
      <c r="G43" s="258"/>
      <c r="H43" s="258"/>
      <c r="I43" s="258"/>
      <c r="J43" s="258"/>
      <c r="K43" s="259"/>
      <c r="L43" s="71" t="str">
        <f>+A43</f>
        <v>FECHA:</v>
      </c>
      <c r="M43" s="257">
        <f>C43</f>
        <v>45674</v>
      </c>
      <c r="N43" s="258"/>
      <c r="O43" s="259"/>
      <c r="P43" s="72" t="str">
        <f>+L43</f>
        <v>FECHA:</v>
      </c>
      <c r="Q43" s="257">
        <f>+M43</f>
        <v>45674</v>
      </c>
      <c r="R43" s="259"/>
    </row>
    <row r="44" spans="1:20" s="69" customForma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85"/>
      <c r="L44" s="1"/>
      <c r="M44" s="84"/>
      <c r="N44" s="1"/>
      <c r="O44" s="1"/>
      <c r="P44" s="1"/>
      <c r="Q44" s="1"/>
      <c r="R44" s="1"/>
    </row>
    <row r="45" spans="1:20" x14ac:dyDescent="0.2">
      <c r="M45" s="116"/>
    </row>
    <row r="46" spans="1:20" x14ac:dyDescent="0.2">
      <c r="N46" s="114"/>
    </row>
    <row r="47" spans="1:20" x14ac:dyDescent="0.2">
      <c r="M47" s="82"/>
      <c r="N47" s="114"/>
    </row>
    <row r="48" spans="1:20" x14ac:dyDescent="0.2">
      <c r="J48" s="1" t="s">
        <v>186</v>
      </c>
      <c r="M48" s="119"/>
    </row>
    <row r="49" spans="10:14" x14ac:dyDescent="0.2">
      <c r="J49" s="103"/>
      <c r="M49" s="115"/>
    </row>
    <row r="50" spans="10:14" x14ac:dyDescent="0.2">
      <c r="J50" s="103"/>
      <c r="M50" s="119"/>
    </row>
    <row r="51" spans="10:14" x14ac:dyDescent="0.2">
      <c r="J51" s="103"/>
      <c r="M51" s="119"/>
    </row>
    <row r="52" spans="10:14" x14ac:dyDescent="0.2">
      <c r="M52" s="119"/>
    </row>
    <row r="53" spans="10:14" x14ac:dyDescent="0.2">
      <c r="M53" s="116"/>
    </row>
    <row r="54" spans="10:14" x14ac:dyDescent="0.2">
      <c r="M54" s="116"/>
      <c r="N54" s="120"/>
    </row>
    <row r="55" spans="10:14" x14ac:dyDescent="0.2">
      <c r="N55" s="120"/>
    </row>
    <row r="56" spans="10:14" x14ac:dyDescent="0.2">
      <c r="N56" s="120"/>
    </row>
    <row r="59" spans="10:14" x14ac:dyDescent="0.2">
      <c r="M59" s="116"/>
      <c r="N59" s="120"/>
    </row>
  </sheetData>
  <mergeCells count="39">
    <mergeCell ref="A43:B43"/>
    <mergeCell ref="C43:K43"/>
    <mergeCell ref="M43:O43"/>
    <mergeCell ref="Q43:R43"/>
    <mergeCell ref="N13:N14"/>
    <mergeCell ref="O13:O14"/>
    <mergeCell ref="P13:P14"/>
    <mergeCell ref="Q13:Q14"/>
    <mergeCell ref="R13:R14"/>
    <mergeCell ref="A40:L40"/>
    <mergeCell ref="A41:L41"/>
    <mergeCell ref="A42:D42"/>
    <mergeCell ref="E42:K42"/>
    <mergeCell ref="M42:O42"/>
    <mergeCell ref="P42:R42"/>
    <mergeCell ref="A11:F11"/>
    <mergeCell ref="G11:K11"/>
    <mergeCell ref="L11:M11"/>
    <mergeCell ref="L12:M12"/>
    <mergeCell ref="A13:F13"/>
    <mergeCell ref="G13:G14"/>
    <mergeCell ref="H13:I13"/>
    <mergeCell ref="J13:K13"/>
    <mergeCell ref="L13:L14"/>
    <mergeCell ref="M13:M14"/>
    <mergeCell ref="L10:M10"/>
    <mergeCell ref="F1:R2"/>
    <mergeCell ref="A3:G3"/>
    <mergeCell ref="H3:P4"/>
    <mergeCell ref="Q3:R6"/>
    <mergeCell ref="A4:G4"/>
    <mergeCell ref="A5:G5"/>
    <mergeCell ref="H5:P6"/>
    <mergeCell ref="A6:G6"/>
    <mergeCell ref="A7:R7"/>
    <mergeCell ref="L8:R8"/>
    <mergeCell ref="A9:F9"/>
    <mergeCell ref="G9:K9"/>
    <mergeCell ref="L9:M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4" scale="51" fitToHeight="0" orientation="landscape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92A18-82FD-4BA9-96E4-42EC754ED167}">
  <sheetPr>
    <pageSetUpPr fitToPage="1"/>
  </sheetPr>
  <dimension ref="A1:R31"/>
  <sheetViews>
    <sheetView view="pageBreakPreview" zoomScale="60" zoomScaleNormal="50" workbookViewId="0">
      <selection activeCell="E19" sqref="E19:K19"/>
    </sheetView>
  </sheetViews>
  <sheetFormatPr baseColWidth="10" defaultColWidth="11.42578125" defaultRowHeight="12.75" x14ac:dyDescent="0.2"/>
  <cols>
    <col min="1" max="1" width="10" style="171" customWidth="1"/>
    <col min="2" max="2" width="8.5703125" style="171" customWidth="1"/>
    <col min="3" max="4" width="6.85546875" style="171" customWidth="1"/>
    <col min="5" max="5" width="19.85546875" style="171" bestFit="1" customWidth="1"/>
    <col min="6" max="6" width="12.28515625" style="171" customWidth="1"/>
    <col min="7" max="7" width="22" style="171" customWidth="1"/>
    <col min="8" max="8" width="9.7109375" style="171" customWidth="1"/>
    <col min="9" max="9" width="10.5703125" style="171" customWidth="1"/>
    <col min="10" max="10" width="26.28515625" style="171" customWidth="1"/>
    <col min="11" max="11" width="65.5703125" style="171" bestFit="1" customWidth="1"/>
    <col min="12" max="12" width="15.5703125" style="171" customWidth="1"/>
    <col min="13" max="13" width="31.42578125" style="171" customWidth="1"/>
    <col min="14" max="14" width="34.140625" style="171" bestFit="1" customWidth="1"/>
    <col min="15" max="15" width="35.7109375" style="171" customWidth="1"/>
    <col min="16" max="16" width="43.28515625" style="171" customWidth="1"/>
    <col min="17" max="17" width="29.5703125" style="171" customWidth="1"/>
    <col min="18" max="18" width="32.85546875" style="171" customWidth="1"/>
    <col min="19" max="16384" width="11.42578125" style="171"/>
  </cols>
  <sheetData>
    <row r="1" spans="1:18" s="130" customFormat="1" ht="20.25" x14ac:dyDescent="0.25">
      <c r="A1" s="188" t="s">
        <v>156</v>
      </c>
      <c r="B1" s="188"/>
      <c r="C1" s="188"/>
      <c r="D1" s="188"/>
      <c r="E1" s="188"/>
      <c r="F1" s="188"/>
      <c r="G1" s="188"/>
      <c r="H1" s="189" t="s">
        <v>42</v>
      </c>
      <c r="I1" s="189"/>
      <c r="J1" s="189"/>
      <c r="K1" s="189"/>
      <c r="L1" s="189"/>
      <c r="M1" s="189"/>
      <c r="N1" s="189"/>
      <c r="O1" s="189"/>
      <c r="P1" s="189"/>
      <c r="Q1" s="190" t="s">
        <v>43</v>
      </c>
      <c r="R1" s="190"/>
    </row>
    <row r="2" spans="1:18" s="130" customFormat="1" ht="20.25" x14ac:dyDescent="0.25">
      <c r="A2" s="191" t="s">
        <v>157</v>
      </c>
      <c r="B2" s="191"/>
      <c r="C2" s="191"/>
      <c r="D2" s="191"/>
      <c r="E2" s="191"/>
      <c r="F2" s="191"/>
      <c r="G2" s="191"/>
      <c r="H2" s="189"/>
      <c r="I2" s="189"/>
      <c r="J2" s="189"/>
      <c r="K2" s="189"/>
      <c r="L2" s="189"/>
      <c r="M2" s="189"/>
      <c r="N2" s="189"/>
      <c r="O2" s="189"/>
      <c r="P2" s="189"/>
      <c r="Q2" s="190"/>
      <c r="R2" s="190"/>
    </row>
    <row r="3" spans="1:18" s="130" customFormat="1" ht="20.25" x14ac:dyDescent="0.25">
      <c r="A3" s="191" t="s">
        <v>158</v>
      </c>
      <c r="B3" s="191"/>
      <c r="C3" s="191"/>
      <c r="D3" s="191"/>
      <c r="E3" s="191"/>
      <c r="F3" s="191"/>
      <c r="G3" s="191"/>
      <c r="H3" s="189" t="s">
        <v>159</v>
      </c>
      <c r="I3" s="189"/>
      <c r="J3" s="189"/>
      <c r="K3" s="189"/>
      <c r="L3" s="189"/>
      <c r="M3" s="189"/>
      <c r="N3" s="189"/>
      <c r="O3" s="189"/>
      <c r="P3" s="189"/>
      <c r="Q3" s="190"/>
      <c r="R3" s="190"/>
    </row>
    <row r="4" spans="1:18" s="130" customFormat="1" ht="20.25" x14ac:dyDescent="0.25">
      <c r="A4" s="191" t="s">
        <v>160</v>
      </c>
      <c r="B4" s="191"/>
      <c r="C4" s="191"/>
      <c r="D4" s="191"/>
      <c r="E4" s="191"/>
      <c r="F4" s="191"/>
      <c r="G4" s="191"/>
      <c r="H4" s="189"/>
      <c r="I4" s="189"/>
      <c r="J4" s="189"/>
      <c r="K4" s="189"/>
      <c r="L4" s="189"/>
      <c r="M4" s="189"/>
      <c r="N4" s="189"/>
      <c r="O4" s="189"/>
      <c r="P4" s="189"/>
      <c r="Q4" s="190"/>
      <c r="R4" s="190"/>
    </row>
    <row r="5" spans="1:18" s="130" customFormat="1" ht="20.25" x14ac:dyDescent="0.3">
      <c r="A5" s="192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</row>
    <row r="6" spans="1:18" s="130" customFormat="1" ht="20.25" x14ac:dyDescent="0.3">
      <c r="A6" s="131"/>
      <c r="B6" s="132"/>
      <c r="C6" s="132"/>
      <c r="D6" s="132"/>
      <c r="E6" s="132"/>
      <c r="F6" s="132"/>
      <c r="G6" s="132"/>
      <c r="H6" s="133"/>
      <c r="I6" s="133"/>
      <c r="J6" s="133"/>
      <c r="K6" s="134"/>
      <c r="L6" s="193" t="s">
        <v>48</v>
      </c>
      <c r="M6" s="193"/>
      <c r="N6" s="193"/>
      <c r="O6" s="193"/>
      <c r="P6" s="193"/>
      <c r="Q6" s="193"/>
      <c r="R6" s="193"/>
    </row>
    <row r="7" spans="1:18" s="130" customFormat="1" ht="20.25" x14ac:dyDescent="0.25">
      <c r="A7" s="194" t="s">
        <v>161</v>
      </c>
      <c r="B7" s="195"/>
      <c r="C7" s="195"/>
      <c r="D7" s="195"/>
      <c r="E7" s="195"/>
      <c r="F7" s="195"/>
      <c r="G7" s="196" t="s">
        <v>162</v>
      </c>
      <c r="H7" s="196"/>
      <c r="I7" s="196"/>
      <c r="J7" s="196"/>
      <c r="K7" s="197"/>
      <c r="L7" s="187" t="s">
        <v>51</v>
      </c>
      <c r="M7" s="187"/>
      <c r="N7" s="136">
        <f>P17</f>
        <v>5358590110</v>
      </c>
      <c r="O7" s="137"/>
      <c r="P7" s="138" t="s">
        <v>52</v>
      </c>
      <c r="Q7" s="136">
        <f>N18</f>
        <v>0</v>
      </c>
      <c r="R7" s="139"/>
    </row>
    <row r="8" spans="1:18" s="130" customFormat="1" ht="20.25" x14ac:dyDescent="0.25">
      <c r="A8" s="140"/>
      <c r="B8" s="141"/>
      <c r="C8" s="141"/>
      <c r="D8" s="141"/>
      <c r="E8" s="141"/>
      <c r="F8" s="141"/>
      <c r="G8" s="141"/>
      <c r="H8" s="141"/>
      <c r="I8" s="141"/>
      <c r="J8" s="141"/>
      <c r="K8" s="142"/>
      <c r="L8" s="187" t="s">
        <v>53</v>
      </c>
      <c r="M8" s="187"/>
      <c r="N8" s="136">
        <v>0</v>
      </c>
      <c r="O8" s="137"/>
      <c r="P8" s="143" t="s">
        <v>54</v>
      </c>
      <c r="Q8" s="136">
        <v>0</v>
      </c>
      <c r="R8" s="139"/>
    </row>
    <row r="9" spans="1:18" s="130" customFormat="1" ht="20.25" x14ac:dyDescent="0.3">
      <c r="A9" s="194" t="s">
        <v>55</v>
      </c>
      <c r="B9" s="195"/>
      <c r="C9" s="195"/>
      <c r="D9" s="195"/>
      <c r="E9" s="195"/>
      <c r="F9" s="195"/>
      <c r="G9" s="195"/>
      <c r="H9" s="198">
        <v>2018011000703</v>
      </c>
      <c r="I9" s="198"/>
      <c r="J9" s="198"/>
      <c r="K9" s="199"/>
      <c r="L9" s="200"/>
      <c r="M9" s="200"/>
      <c r="N9" s="144"/>
      <c r="O9" s="145"/>
      <c r="P9" s="146"/>
      <c r="Q9" s="146"/>
      <c r="R9" s="146"/>
    </row>
    <row r="10" spans="1:18" s="130" customFormat="1" ht="20.25" x14ac:dyDescent="0.3">
      <c r="A10" s="147"/>
      <c r="B10" s="148"/>
      <c r="C10" s="148"/>
      <c r="D10" s="148"/>
      <c r="E10" s="148"/>
      <c r="F10" s="148"/>
      <c r="G10" s="148"/>
      <c r="H10" s="149"/>
      <c r="I10" s="149"/>
      <c r="J10" s="149"/>
      <c r="K10" s="150"/>
      <c r="L10" s="201" t="s">
        <v>56</v>
      </c>
      <c r="M10" s="201"/>
      <c r="N10" s="151">
        <f>+N7+N8+Q7+Q8</f>
        <v>5358590110</v>
      </c>
      <c r="O10" s="137"/>
      <c r="P10" s="139"/>
      <c r="Q10" s="139"/>
      <c r="R10" s="139"/>
    </row>
    <row r="11" spans="1:18" s="1" customFormat="1" ht="20.25" x14ac:dyDescent="0.2">
      <c r="A11" s="193" t="s">
        <v>163</v>
      </c>
      <c r="B11" s="193"/>
      <c r="C11" s="193"/>
      <c r="D11" s="193"/>
      <c r="E11" s="193"/>
      <c r="F11" s="193"/>
      <c r="G11" s="193" t="s">
        <v>164</v>
      </c>
      <c r="H11" s="193" t="s">
        <v>59</v>
      </c>
      <c r="I11" s="193"/>
      <c r="J11" s="189" t="s">
        <v>0</v>
      </c>
      <c r="K11" s="189"/>
      <c r="L11" s="202" t="s">
        <v>60</v>
      </c>
      <c r="M11" s="202" t="s">
        <v>1</v>
      </c>
      <c r="N11" s="202" t="s">
        <v>61</v>
      </c>
      <c r="O11" s="202" t="s">
        <v>108</v>
      </c>
      <c r="P11" s="202" t="s">
        <v>165</v>
      </c>
      <c r="Q11" s="202" t="s">
        <v>64</v>
      </c>
      <c r="R11" s="202" t="s">
        <v>65</v>
      </c>
    </row>
    <row r="12" spans="1:18" s="1" customFormat="1" ht="20.25" x14ac:dyDescent="0.2">
      <c r="A12" s="129" t="s">
        <v>66</v>
      </c>
      <c r="B12" s="129" t="s">
        <v>67</v>
      </c>
      <c r="C12" s="129" t="s">
        <v>68</v>
      </c>
      <c r="D12" s="129" t="s">
        <v>166</v>
      </c>
      <c r="E12" s="129" t="s">
        <v>70</v>
      </c>
      <c r="F12" s="129" t="s">
        <v>71</v>
      </c>
      <c r="G12" s="193"/>
      <c r="H12" s="129" t="s">
        <v>72</v>
      </c>
      <c r="I12" s="129" t="s">
        <v>73</v>
      </c>
      <c r="J12" s="135" t="s">
        <v>3</v>
      </c>
      <c r="K12" s="129" t="s">
        <v>4</v>
      </c>
      <c r="L12" s="202"/>
      <c r="M12" s="202"/>
      <c r="N12" s="202"/>
      <c r="O12" s="202"/>
      <c r="P12" s="202"/>
      <c r="Q12" s="202"/>
      <c r="R12" s="202"/>
    </row>
    <row r="13" spans="1:18" s="130" customFormat="1" ht="23.25" x14ac:dyDescent="0.25">
      <c r="A13" s="152">
        <v>1599</v>
      </c>
      <c r="B13" s="153" t="s">
        <v>74</v>
      </c>
      <c r="C13" s="152" t="s">
        <v>167</v>
      </c>
      <c r="D13" s="152" t="s">
        <v>76</v>
      </c>
      <c r="E13" s="154">
        <v>1599076</v>
      </c>
      <c r="F13" s="152"/>
      <c r="G13" s="152">
        <v>10</v>
      </c>
      <c r="H13" s="155" t="s">
        <v>78</v>
      </c>
      <c r="I13" s="155"/>
      <c r="J13" s="156">
        <v>1</v>
      </c>
      <c r="K13" s="157" t="s">
        <v>168</v>
      </c>
      <c r="L13" s="152"/>
      <c r="M13" s="158"/>
      <c r="N13" s="158"/>
      <c r="O13" s="159"/>
      <c r="P13" s="158"/>
      <c r="Q13" s="159"/>
      <c r="R13" s="159"/>
    </row>
    <row r="14" spans="1:18" s="130" customFormat="1" ht="23.25" x14ac:dyDescent="0.35">
      <c r="A14" s="152"/>
      <c r="B14" s="153"/>
      <c r="C14" s="152"/>
      <c r="D14" s="152"/>
      <c r="E14" s="154">
        <v>1599076</v>
      </c>
      <c r="F14" s="152"/>
      <c r="G14" s="152"/>
      <c r="H14" s="155"/>
      <c r="I14" s="155"/>
      <c r="J14" s="160"/>
      <c r="K14" s="161" t="s">
        <v>169</v>
      </c>
      <c r="L14" s="152"/>
      <c r="M14" s="158"/>
      <c r="N14" s="158"/>
      <c r="O14" s="159"/>
      <c r="P14" s="158"/>
      <c r="Q14" s="159"/>
      <c r="R14" s="159"/>
    </row>
    <row r="15" spans="1:18" s="130" customFormat="1" ht="69.75" x14ac:dyDescent="0.25">
      <c r="A15" s="152">
        <v>1599</v>
      </c>
      <c r="B15" s="153" t="s">
        <v>74</v>
      </c>
      <c r="C15" s="152" t="s">
        <v>167</v>
      </c>
      <c r="D15" s="152" t="s">
        <v>76</v>
      </c>
      <c r="E15" s="154">
        <v>1599076</v>
      </c>
      <c r="F15" s="162" t="s">
        <v>75</v>
      </c>
      <c r="G15" s="152">
        <v>10</v>
      </c>
      <c r="H15" s="155" t="s">
        <v>78</v>
      </c>
      <c r="I15" s="155"/>
      <c r="J15" s="163" t="s">
        <v>184</v>
      </c>
      <c r="K15" s="164" t="s">
        <v>170</v>
      </c>
      <c r="L15" s="152">
        <v>6</v>
      </c>
      <c r="M15" s="158">
        <f>N15/L15</f>
        <v>780000000</v>
      </c>
      <c r="N15" s="165">
        <v>4680000000</v>
      </c>
      <c r="O15" s="159">
        <v>0</v>
      </c>
      <c r="P15" s="158">
        <f>N15</f>
        <v>4680000000</v>
      </c>
      <c r="Q15" s="159"/>
      <c r="R15" s="158"/>
    </row>
    <row r="16" spans="1:18" s="130" customFormat="1" ht="46.5" x14ac:dyDescent="0.25">
      <c r="A16" s="152">
        <v>1599</v>
      </c>
      <c r="B16" s="153" t="s">
        <v>74</v>
      </c>
      <c r="C16" s="152" t="s">
        <v>167</v>
      </c>
      <c r="D16" s="152" t="s">
        <v>76</v>
      </c>
      <c r="E16" s="154">
        <v>1599076</v>
      </c>
      <c r="F16" s="162" t="s">
        <v>75</v>
      </c>
      <c r="G16" s="152">
        <v>10</v>
      </c>
      <c r="H16" s="155" t="s">
        <v>78</v>
      </c>
      <c r="I16" s="155"/>
      <c r="J16" s="152" t="s">
        <v>185</v>
      </c>
      <c r="K16" s="166" t="s">
        <v>171</v>
      </c>
      <c r="L16" s="152">
        <v>2</v>
      </c>
      <c r="M16" s="158">
        <v>339295055</v>
      </c>
      <c r="N16" s="165">
        <f>P16</f>
        <v>678590110</v>
      </c>
      <c r="O16" s="159">
        <v>0</v>
      </c>
      <c r="P16" s="158">
        <v>678590110</v>
      </c>
      <c r="Q16" s="159"/>
      <c r="R16" s="158"/>
    </row>
    <row r="17" spans="1:18" s="130" customFormat="1" ht="23.25" x14ac:dyDescent="0.25">
      <c r="A17" s="212" t="s">
        <v>178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167"/>
      <c r="N17" s="167"/>
      <c r="O17" s="167">
        <f>SUM(O13:O16)</f>
        <v>0</v>
      </c>
      <c r="P17" s="167">
        <f>SUM(P15:P16)</f>
        <v>5358590110</v>
      </c>
      <c r="Q17" s="167">
        <f>SUM(Q13:Q14)</f>
        <v>0</v>
      </c>
      <c r="R17" s="167">
        <f>SUM(R13:R14)</f>
        <v>0</v>
      </c>
    </row>
    <row r="18" spans="1:18" s="130" customFormat="1" ht="23.25" x14ac:dyDescent="0.25">
      <c r="A18" s="213" t="s">
        <v>94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5"/>
      <c r="M18" s="167"/>
      <c r="N18" s="167"/>
      <c r="O18" s="167">
        <f>+O17</f>
        <v>0</v>
      </c>
      <c r="P18" s="167"/>
      <c r="Q18" s="167">
        <f>+Q17</f>
        <v>0</v>
      </c>
      <c r="R18" s="167">
        <f>+R17</f>
        <v>0</v>
      </c>
    </row>
    <row r="19" spans="1:18" s="130" customFormat="1" ht="289.5" customHeight="1" x14ac:dyDescent="0.35">
      <c r="A19" s="216" t="s">
        <v>95</v>
      </c>
      <c r="B19" s="217"/>
      <c r="C19" s="217"/>
      <c r="D19" s="218"/>
      <c r="E19" s="216" t="s">
        <v>180</v>
      </c>
      <c r="F19" s="217"/>
      <c r="G19" s="217"/>
      <c r="H19" s="217"/>
      <c r="I19" s="217"/>
      <c r="J19" s="217"/>
      <c r="K19" s="218"/>
      <c r="L19" s="168" t="s">
        <v>96</v>
      </c>
      <c r="M19" s="219" t="s">
        <v>182</v>
      </c>
      <c r="N19" s="220"/>
      <c r="O19" s="220"/>
      <c r="P19" s="221" t="s">
        <v>179</v>
      </c>
      <c r="Q19" s="222"/>
      <c r="R19" s="223"/>
    </row>
    <row r="20" spans="1:18" s="169" customFormat="1" ht="23.25" x14ac:dyDescent="0.25">
      <c r="A20" s="203" t="s">
        <v>183</v>
      </c>
      <c r="B20" s="204"/>
      <c r="C20" s="204"/>
      <c r="D20" s="204"/>
      <c r="E20" s="204"/>
      <c r="F20" s="204"/>
      <c r="G20" s="204"/>
      <c r="H20" s="204"/>
      <c r="I20" s="204"/>
      <c r="J20" s="205"/>
      <c r="K20" s="206" t="str">
        <f>+A20</f>
        <v>FECHA:17/01/2025</v>
      </c>
      <c r="L20" s="207"/>
      <c r="M20" s="207"/>
      <c r="N20" s="208"/>
      <c r="O20" s="209" t="str">
        <f>+K20</f>
        <v>FECHA:17/01/2025</v>
      </c>
      <c r="P20" s="210"/>
      <c r="Q20" s="210"/>
      <c r="R20" s="211"/>
    </row>
    <row r="21" spans="1:18" ht="20.25" x14ac:dyDescent="0.3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</row>
    <row r="24" spans="1:18" s="172" customFormat="1" ht="15.75" x14ac:dyDescent="0.25">
      <c r="P24" s="173" t="s">
        <v>172</v>
      </c>
      <c r="Q24" s="174"/>
      <c r="R24" s="175"/>
    </row>
    <row r="25" spans="1:18" s="176" customFormat="1" ht="20.25" x14ac:dyDescent="0.2">
      <c r="A25" s="129">
        <v>1599</v>
      </c>
      <c r="B25" s="129" t="s">
        <v>74</v>
      </c>
      <c r="C25" s="129">
        <v>1</v>
      </c>
      <c r="D25" s="129">
        <v>0</v>
      </c>
      <c r="E25" s="129">
        <v>1599066</v>
      </c>
      <c r="F25" s="129"/>
      <c r="G25" s="135"/>
      <c r="H25" s="129"/>
      <c r="I25" s="129"/>
      <c r="J25" s="135"/>
      <c r="K25" s="135" t="s">
        <v>173</v>
      </c>
      <c r="P25" s="173" t="s">
        <v>174</v>
      </c>
      <c r="Q25" s="177"/>
      <c r="R25" s="178"/>
    </row>
    <row r="26" spans="1:18" s="176" customFormat="1" ht="20.25" x14ac:dyDescent="0.25">
      <c r="A26" s="129">
        <v>1599</v>
      </c>
      <c r="B26" s="129" t="s">
        <v>74</v>
      </c>
      <c r="C26" s="129">
        <v>1</v>
      </c>
      <c r="D26" s="129">
        <v>0</v>
      </c>
      <c r="E26" s="129">
        <v>1599076</v>
      </c>
      <c r="F26" s="129"/>
      <c r="G26" s="135"/>
      <c r="H26" s="129"/>
      <c r="I26" s="129"/>
      <c r="J26" s="135"/>
      <c r="K26" s="135" t="s">
        <v>168</v>
      </c>
      <c r="P26" s="173" t="s">
        <v>175</v>
      </c>
      <c r="Q26" s="179"/>
      <c r="R26" s="178"/>
    </row>
    <row r="27" spans="1:18" ht="60.75" x14ac:dyDescent="0.2">
      <c r="A27" s="129">
        <v>1599</v>
      </c>
      <c r="B27" s="129" t="s">
        <v>74</v>
      </c>
      <c r="C27" s="129">
        <v>1</v>
      </c>
      <c r="D27" s="129">
        <v>0</v>
      </c>
      <c r="E27" s="129">
        <v>1599068</v>
      </c>
      <c r="F27" s="129"/>
      <c r="G27" s="135"/>
      <c r="H27" s="129"/>
      <c r="I27" s="129"/>
      <c r="J27" s="135"/>
      <c r="K27" s="135" t="s">
        <v>176</v>
      </c>
    </row>
    <row r="28" spans="1:18" ht="40.5" x14ac:dyDescent="0.2">
      <c r="A28" s="129">
        <v>1599</v>
      </c>
      <c r="B28" s="129" t="s">
        <v>74</v>
      </c>
      <c r="C28" s="129">
        <v>1</v>
      </c>
      <c r="D28" s="129">
        <v>0</v>
      </c>
      <c r="E28" s="129">
        <v>1599069</v>
      </c>
      <c r="F28" s="129"/>
      <c r="G28" s="135"/>
      <c r="H28" s="129"/>
      <c r="I28" s="129"/>
      <c r="J28" s="135"/>
      <c r="K28" s="135" t="s">
        <v>177</v>
      </c>
    </row>
    <row r="29" spans="1:18" ht="20.25" x14ac:dyDescent="0.2">
      <c r="A29" s="129"/>
      <c r="B29" s="129"/>
      <c r="C29" s="129"/>
      <c r="D29" s="129"/>
      <c r="E29" s="129"/>
      <c r="F29" s="129"/>
      <c r="G29" s="135"/>
      <c r="H29" s="129"/>
      <c r="I29" s="129"/>
      <c r="J29" s="135"/>
      <c r="K29" s="135"/>
    </row>
    <row r="30" spans="1:18" ht="20.25" x14ac:dyDescent="0.2">
      <c r="A30" s="129"/>
      <c r="B30" s="129"/>
      <c r="C30" s="129"/>
      <c r="D30" s="129"/>
      <c r="E30" s="129"/>
      <c r="F30" s="129"/>
      <c r="G30" s="135"/>
      <c r="H30" s="129"/>
      <c r="I30" s="129"/>
      <c r="J30" s="135"/>
      <c r="K30" s="129"/>
    </row>
    <row r="31" spans="1:18" ht="20.25" x14ac:dyDescent="0.2">
      <c r="A31" s="129"/>
      <c r="B31" s="129"/>
      <c r="C31" s="129"/>
      <c r="D31" s="129"/>
      <c r="E31" s="129"/>
      <c r="F31" s="129"/>
      <c r="G31" s="135"/>
      <c r="H31" s="129"/>
      <c r="I31" s="129"/>
      <c r="J31" s="135"/>
      <c r="K31" s="129"/>
    </row>
  </sheetData>
  <mergeCells count="37">
    <mergeCell ref="A20:J20"/>
    <mergeCell ref="K20:N20"/>
    <mergeCell ref="O20:R20"/>
    <mergeCell ref="N11:N12"/>
    <mergeCell ref="O11:O12"/>
    <mergeCell ref="P11:P12"/>
    <mergeCell ref="Q11:Q12"/>
    <mergeCell ref="R11:R12"/>
    <mergeCell ref="A17:L17"/>
    <mergeCell ref="A18:L18"/>
    <mergeCell ref="A19:D19"/>
    <mergeCell ref="E19:K19"/>
    <mergeCell ref="M19:O19"/>
    <mergeCell ref="P19:R19"/>
    <mergeCell ref="A9:G9"/>
    <mergeCell ref="H9:K9"/>
    <mergeCell ref="L9:M9"/>
    <mergeCell ref="L10:M10"/>
    <mergeCell ref="A11:F11"/>
    <mergeCell ref="G11:G12"/>
    <mergeCell ref="H11:I11"/>
    <mergeCell ref="J11:K11"/>
    <mergeCell ref="L11:L12"/>
    <mergeCell ref="M11:M12"/>
    <mergeCell ref="L8:M8"/>
    <mergeCell ref="A1:G1"/>
    <mergeCell ref="H1:P2"/>
    <mergeCell ref="Q1:R4"/>
    <mergeCell ref="A2:G2"/>
    <mergeCell ref="A3:G3"/>
    <mergeCell ref="H3:P4"/>
    <mergeCell ref="A4:G4"/>
    <mergeCell ref="A5:R5"/>
    <mergeCell ref="L6:R6"/>
    <mergeCell ref="A7:F7"/>
    <mergeCell ref="G7:K7"/>
    <mergeCell ref="L7:M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4" scale="3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3:Z76"/>
  <sheetViews>
    <sheetView view="pageBreakPreview" topLeftCell="A12" zoomScale="60" zoomScaleNormal="80" zoomScalePageLayoutView="55" workbookViewId="0">
      <selection activeCell="K25" sqref="K25"/>
    </sheetView>
  </sheetViews>
  <sheetFormatPr baseColWidth="10" defaultColWidth="11.42578125" defaultRowHeight="14.25" x14ac:dyDescent="0.2"/>
  <cols>
    <col min="1" max="1" width="7.7109375" style="1" customWidth="1"/>
    <col min="2" max="2" width="5.5703125" style="1" bestFit="1" customWidth="1"/>
    <col min="3" max="3" width="7.140625" style="1" bestFit="1" customWidth="1"/>
    <col min="4" max="4" width="6.42578125" style="1" bestFit="1" customWidth="1"/>
    <col min="5" max="5" width="10.42578125" style="1" bestFit="1" customWidth="1"/>
    <col min="6" max="6" width="6.28515625" style="1" bestFit="1" customWidth="1"/>
    <col min="7" max="7" width="11.85546875" style="1" bestFit="1" customWidth="1"/>
    <col min="8" max="8" width="6" style="1" customWidth="1"/>
    <col min="9" max="9" width="7.28515625" style="1" customWidth="1"/>
    <col min="10" max="10" width="19.140625" style="1" bestFit="1" customWidth="1"/>
    <col min="11" max="11" width="83.85546875" style="41" customWidth="1"/>
    <col min="12" max="12" width="12.5703125" style="1" bestFit="1" customWidth="1"/>
    <col min="13" max="13" width="24.85546875" style="84" bestFit="1" customWidth="1"/>
    <col min="14" max="14" width="24.85546875" style="1" bestFit="1" customWidth="1"/>
    <col min="15" max="15" width="13.7109375" style="1" customWidth="1"/>
    <col min="16" max="16" width="35" style="1" customWidth="1"/>
    <col min="17" max="18" width="24.85546875" style="1" bestFit="1" customWidth="1"/>
    <col min="19" max="19" width="30.28515625" style="84" bestFit="1" customWidth="1"/>
    <col min="20" max="20" width="27.28515625" style="83" customWidth="1"/>
    <col min="21" max="21" width="17.28515625" style="84" customWidth="1"/>
    <col min="22" max="22" width="19.28515625" style="84" bestFit="1" customWidth="1"/>
    <col min="23" max="23" width="32.85546875" style="84" customWidth="1"/>
    <col min="24" max="24" width="24.42578125" style="84" customWidth="1"/>
    <col min="25" max="25" width="27.85546875" style="84" bestFit="1" customWidth="1"/>
    <col min="26" max="26" width="23.5703125" style="84" bestFit="1" customWidth="1"/>
    <col min="27" max="16384" width="11.42578125" style="1"/>
  </cols>
  <sheetData>
    <row r="3" spans="1:26" s="43" customFormat="1" ht="24.6" customHeight="1" x14ac:dyDescent="0.25">
      <c r="A3" s="227"/>
      <c r="B3" s="228"/>
      <c r="C3" s="228"/>
      <c r="D3" s="228"/>
      <c r="E3" s="228"/>
      <c r="F3" s="228"/>
      <c r="G3" s="229"/>
      <c r="H3" s="186" t="s">
        <v>42</v>
      </c>
      <c r="I3" s="186"/>
      <c r="J3" s="186"/>
      <c r="K3" s="186"/>
      <c r="L3" s="186"/>
      <c r="M3" s="186"/>
      <c r="N3" s="186"/>
      <c r="O3" s="186"/>
      <c r="P3" s="230"/>
      <c r="Q3" s="231" t="s">
        <v>43</v>
      </c>
      <c r="R3" s="231"/>
      <c r="S3" s="279" t="s">
        <v>98</v>
      </c>
      <c r="T3" s="280"/>
      <c r="U3" s="280"/>
      <c r="V3" s="280"/>
      <c r="W3" s="280"/>
      <c r="X3" s="280"/>
      <c r="Y3" s="280"/>
      <c r="Z3" s="281"/>
    </row>
    <row r="4" spans="1:26" s="43" customFormat="1" ht="30" customHeight="1" x14ac:dyDescent="0.25">
      <c r="A4" s="232" t="s">
        <v>44</v>
      </c>
      <c r="B4" s="232"/>
      <c r="C4" s="232"/>
      <c r="D4" s="232"/>
      <c r="E4" s="232"/>
      <c r="F4" s="232"/>
      <c r="G4" s="232"/>
      <c r="H4" s="186"/>
      <c r="I4" s="186"/>
      <c r="J4" s="186"/>
      <c r="K4" s="186"/>
      <c r="L4" s="186"/>
      <c r="M4" s="186"/>
      <c r="N4" s="186"/>
      <c r="O4" s="186"/>
      <c r="P4" s="230"/>
      <c r="Q4" s="231"/>
      <c r="R4" s="231"/>
      <c r="S4" s="279"/>
      <c r="T4" s="280"/>
      <c r="U4" s="280"/>
      <c r="V4" s="280"/>
      <c r="W4" s="280"/>
      <c r="X4" s="280"/>
      <c r="Y4" s="280"/>
      <c r="Z4" s="281"/>
    </row>
    <row r="5" spans="1:26" s="43" customFormat="1" ht="30" customHeight="1" x14ac:dyDescent="0.25">
      <c r="A5" s="232" t="s">
        <v>45</v>
      </c>
      <c r="B5" s="232"/>
      <c r="C5" s="232"/>
      <c r="D5" s="232"/>
      <c r="E5" s="232"/>
      <c r="F5" s="232"/>
      <c r="G5" s="232"/>
      <c r="H5" s="186" t="s">
        <v>46</v>
      </c>
      <c r="I5" s="186"/>
      <c r="J5" s="186"/>
      <c r="K5" s="186"/>
      <c r="L5" s="186"/>
      <c r="M5" s="186"/>
      <c r="N5" s="186"/>
      <c r="O5" s="186"/>
      <c r="P5" s="230"/>
      <c r="Q5" s="231"/>
      <c r="R5" s="231"/>
      <c r="S5" s="279"/>
      <c r="T5" s="280"/>
      <c r="U5" s="280"/>
      <c r="V5" s="280"/>
      <c r="W5" s="280"/>
      <c r="X5" s="280"/>
      <c r="Y5" s="280"/>
      <c r="Z5" s="281"/>
    </row>
    <row r="6" spans="1:26" s="43" customFormat="1" ht="24.6" customHeight="1" x14ac:dyDescent="0.25">
      <c r="A6" s="233" t="s">
        <v>47</v>
      </c>
      <c r="B6" s="234"/>
      <c r="C6" s="234"/>
      <c r="D6" s="234"/>
      <c r="E6" s="234"/>
      <c r="F6" s="234"/>
      <c r="G6" s="235"/>
      <c r="H6" s="186"/>
      <c r="I6" s="186"/>
      <c r="J6" s="186"/>
      <c r="K6" s="186"/>
      <c r="L6" s="186"/>
      <c r="M6" s="186"/>
      <c r="N6" s="186"/>
      <c r="O6" s="186"/>
      <c r="P6" s="230"/>
      <c r="Q6" s="231"/>
      <c r="R6" s="231"/>
      <c r="S6" s="279"/>
      <c r="T6" s="280"/>
      <c r="U6" s="280"/>
      <c r="V6" s="280"/>
      <c r="W6" s="280"/>
      <c r="X6" s="280"/>
      <c r="Y6" s="280"/>
      <c r="Z6" s="281"/>
    </row>
    <row r="7" spans="1:26" s="43" customFormat="1" ht="27.6" customHeight="1" x14ac:dyDescent="0.25">
      <c r="A7" s="236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8"/>
      <c r="R7" s="285"/>
      <c r="S7" s="279"/>
      <c r="T7" s="280"/>
      <c r="U7" s="280"/>
      <c r="V7" s="280"/>
      <c r="W7" s="280"/>
      <c r="X7" s="280"/>
      <c r="Y7" s="280"/>
      <c r="Z7" s="281"/>
    </row>
    <row r="8" spans="1:26" s="47" customFormat="1" ht="27.6" customHeight="1" x14ac:dyDescent="0.25">
      <c r="A8" s="44"/>
      <c r="B8" s="45"/>
      <c r="C8" s="45"/>
      <c r="D8" s="45"/>
      <c r="E8" s="45"/>
      <c r="F8" s="45"/>
      <c r="G8" s="45"/>
      <c r="H8" s="46"/>
      <c r="I8" s="46"/>
      <c r="J8" s="46"/>
      <c r="K8" s="38"/>
      <c r="L8" s="239" t="s">
        <v>99</v>
      </c>
      <c r="M8" s="239"/>
      <c r="N8" s="239"/>
      <c r="O8" s="239"/>
      <c r="P8" s="239"/>
      <c r="Q8" s="239"/>
      <c r="R8" s="239"/>
      <c r="S8" s="279"/>
      <c r="T8" s="280"/>
      <c r="U8" s="280"/>
      <c r="V8" s="280"/>
      <c r="W8" s="280"/>
      <c r="X8" s="280"/>
      <c r="Y8" s="280"/>
      <c r="Z8" s="281"/>
    </row>
    <row r="9" spans="1:26" s="47" customFormat="1" ht="42" customHeight="1" x14ac:dyDescent="0.2">
      <c r="A9" s="240" t="s">
        <v>49</v>
      </c>
      <c r="B9" s="241"/>
      <c r="C9" s="241"/>
      <c r="D9" s="241"/>
      <c r="E9" s="241"/>
      <c r="F9" s="241"/>
      <c r="G9" s="242" t="s">
        <v>50</v>
      </c>
      <c r="H9" s="242"/>
      <c r="I9" s="242"/>
      <c r="J9" s="242"/>
      <c r="K9" s="243"/>
      <c r="L9" s="244" t="s">
        <v>51</v>
      </c>
      <c r="M9" s="245"/>
      <c r="N9" s="48">
        <v>0</v>
      </c>
      <c r="O9" s="49"/>
      <c r="P9" s="50" t="s">
        <v>52</v>
      </c>
      <c r="Q9" s="48">
        <f>M32+M33</f>
        <v>14251000000</v>
      </c>
      <c r="R9" s="51"/>
      <c r="S9" s="279"/>
      <c r="T9" s="280"/>
      <c r="U9" s="280"/>
      <c r="V9" s="280"/>
      <c r="W9" s="280"/>
      <c r="X9" s="280"/>
      <c r="Y9" s="280"/>
      <c r="Z9" s="281"/>
    </row>
    <row r="10" spans="1:26" s="47" customFormat="1" ht="15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39"/>
      <c r="L10" s="278" t="s">
        <v>53</v>
      </c>
      <c r="M10" s="224"/>
      <c r="N10" s="54">
        <v>0</v>
      </c>
      <c r="O10" s="55"/>
      <c r="P10" s="56" t="s">
        <v>54</v>
      </c>
      <c r="Q10" s="54">
        <v>0</v>
      </c>
      <c r="R10" s="39"/>
      <c r="S10" s="282"/>
      <c r="T10" s="283"/>
      <c r="U10" s="283"/>
      <c r="V10" s="283"/>
      <c r="W10" s="283"/>
      <c r="X10" s="283"/>
      <c r="Y10" s="283"/>
      <c r="Z10" s="284"/>
    </row>
    <row r="11" spans="1:26" s="47" customFormat="1" ht="23.45" customHeight="1" x14ac:dyDescent="0.25">
      <c r="A11" s="246" t="s">
        <v>55</v>
      </c>
      <c r="B11" s="247"/>
      <c r="C11" s="247"/>
      <c r="D11" s="247"/>
      <c r="E11" s="247"/>
      <c r="F11" s="247"/>
      <c r="G11" s="248">
        <v>2018011000630</v>
      </c>
      <c r="H11" s="248"/>
      <c r="I11" s="248"/>
      <c r="J11" s="248"/>
      <c r="K11" s="275"/>
      <c r="L11" s="276"/>
      <c r="M11" s="249"/>
      <c r="N11" s="57"/>
      <c r="O11" s="58"/>
      <c r="P11" s="59"/>
      <c r="Q11" s="60"/>
      <c r="R11" s="61"/>
      <c r="S11" s="286" t="s">
        <v>100</v>
      </c>
      <c r="T11" s="286" t="s">
        <v>101</v>
      </c>
      <c r="U11" s="286" t="s">
        <v>102</v>
      </c>
      <c r="V11" s="286" t="s">
        <v>103</v>
      </c>
      <c r="W11" s="286" t="s">
        <v>104</v>
      </c>
      <c r="X11" s="286" t="s">
        <v>105</v>
      </c>
      <c r="Y11" s="286" t="s">
        <v>106</v>
      </c>
      <c r="Z11" s="286" t="s">
        <v>107</v>
      </c>
    </row>
    <row r="12" spans="1:26" s="47" customFormat="1" ht="33.6" customHeight="1" x14ac:dyDescent="0.2">
      <c r="A12" s="62"/>
      <c r="H12" s="63"/>
      <c r="I12" s="63"/>
      <c r="J12" s="63"/>
      <c r="K12" s="40"/>
      <c r="L12" s="277" t="s">
        <v>56</v>
      </c>
      <c r="M12" s="250"/>
      <c r="N12" s="64">
        <f>N9+N10+Q9+Q10</f>
        <v>14251000000</v>
      </c>
      <c r="O12" s="65"/>
      <c r="P12" s="66"/>
      <c r="Q12" s="66"/>
      <c r="R12" s="67"/>
      <c r="S12" s="287"/>
      <c r="T12" s="287"/>
      <c r="U12" s="287"/>
      <c r="V12" s="287"/>
      <c r="W12" s="287"/>
      <c r="X12" s="287"/>
      <c r="Y12" s="287"/>
      <c r="Z12" s="287"/>
    </row>
    <row r="13" spans="1:26" ht="56.45" customHeight="1" x14ac:dyDescent="0.2">
      <c r="A13" s="251" t="s">
        <v>57</v>
      </c>
      <c r="B13" s="251"/>
      <c r="C13" s="251"/>
      <c r="D13" s="251"/>
      <c r="E13" s="251"/>
      <c r="F13" s="251"/>
      <c r="G13" s="251" t="s">
        <v>58</v>
      </c>
      <c r="H13" s="251" t="s">
        <v>59</v>
      </c>
      <c r="I13" s="251"/>
      <c r="J13" s="186" t="s">
        <v>0</v>
      </c>
      <c r="K13" s="186"/>
      <c r="L13" s="182" t="s">
        <v>60</v>
      </c>
      <c r="M13" s="254" t="s">
        <v>1</v>
      </c>
      <c r="N13" s="182" t="s">
        <v>61</v>
      </c>
      <c r="O13" s="182" t="s">
        <v>108</v>
      </c>
      <c r="P13" s="182" t="s">
        <v>63</v>
      </c>
      <c r="Q13" s="182" t="s">
        <v>64</v>
      </c>
      <c r="R13" s="182" t="s">
        <v>65</v>
      </c>
      <c r="S13" s="287"/>
      <c r="T13" s="287"/>
      <c r="U13" s="287"/>
      <c r="V13" s="287"/>
      <c r="W13" s="287"/>
      <c r="X13" s="287"/>
      <c r="Y13" s="287"/>
      <c r="Z13" s="287"/>
    </row>
    <row r="14" spans="1:26" ht="30" customHeight="1" x14ac:dyDescent="0.2">
      <c r="A14" s="101" t="s">
        <v>66</v>
      </c>
      <c r="B14" s="101" t="s">
        <v>67</v>
      </c>
      <c r="C14" s="101" t="s">
        <v>68</v>
      </c>
      <c r="D14" s="101" t="s">
        <v>69</v>
      </c>
      <c r="E14" s="101" t="s">
        <v>70</v>
      </c>
      <c r="F14" s="101" t="s">
        <v>71</v>
      </c>
      <c r="G14" s="251"/>
      <c r="H14" s="101" t="s">
        <v>72</v>
      </c>
      <c r="I14" s="101" t="s">
        <v>73</v>
      </c>
      <c r="J14" s="93" t="s">
        <v>3</v>
      </c>
      <c r="K14" s="93" t="s">
        <v>4</v>
      </c>
      <c r="L14" s="182"/>
      <c r="M14" s="254"/>
      <c r="N14" s="182"/>
      <c r="O14" s="182"/>
      <c r="P14" s="182"/>
      <c r="Q14" s="182"/>
      <c r="R14" s="182"/>
      <c r="S14" s="287"/>
      <c r="T14" s="287"/>
      <c r="U14" s="287"/>
      <c r="V14" s="287"/>
      <c r="W14" s="287"/>
      <c r="X14" s="287"/>
      <c r="Y14" s="287"/>
      <c r="Z14" s="287"/>
    </row>
    <row r="15" spans="1:26" ht="15" x14ac:dyDescent="0.2">
      <c r="A15" s="12">
        <v>1500</v>
      </c>
      <c r="B15" s="12">
        <v>100</v>
      </c>
      <c r="C15" s="12">
        <v>1</v>
      </c>
      <c r="D15" s="12">
        <v>0</v>
      </c>
      <c r="E15" s="12">
        <v>1501022</v>
      </c>
      <c r="F15" s="12"/>
      <c r="G15" s="13"/>
      <c r="H15" s="12"/>
      <c r="I15" s="12"/>
      <c r="J15" s="13"/>
      <c r="K15" s="105" t="s">
        <v>5</v>
      </c>
      <c r="L15" s="17"/>
      <c r="M15" s="35">
        <f>+M32</f>
        <v>14251000000</v>
      </c>
      <c r="N15" s="35">
        <f>+M15</f>
        <v>14251000000</v>
      </c>
      <c r="O15" s="95">
        <f>+O16</f>
        <v>0</v>
      </c>
      <c r="P15" s="35">
        <f>+N15</f>
        <v>14251000000</v>
      </c>
      <c r="Q15" s="95">
        <f>+O15</f>
        <v>0</v>
      </c>
      <c r="R15" s="35">
        <f>+P15</f>
        <v>14251000000</v>
      </c>
      <c r="S15" s="102"/>
      <c r="T15" s="102"/>
      <c r="U15" s="102"/>
      <c r="V15" s="102"/>
      <c r="W15" s="102"/>
      <c r="X15" s="102"/>
      <c r="Y15" s="102"/>
      <c r="Z15" s="102"/>
    </row>
    <row r="16" spans="1:26" ht="32.450000000000003" customHeight="1" x14ac:dyDescent="0.2">
      <c r="A16" s="12">
        <v>1500</v>
      </c>
      <c r="B16" s="12">
        <v>100</v>
      </c>
      <c r="C16" s="12">
        <v>1</v>
      </c>
      <c r="D16" s="12">
        <v>0</v>
      </c>
      <c r="E16" s="12">
        <v>1501022</v>
      </c>
      <c r="F16" s="18" t="s">
        <v>75</v>
      </c>
      <c r="G16" s="13"/>
      <c r="H16" s="12"/>
      <c r="I16" s="12"/>
      <c r="J16" s="13"/>
      <c r="K16" s="106" t="s">
        <v>6</v>
      </c>
      <c r="L16" s="17"/>
      <c r="M16" s="17"/>
      <c r="N16" s="17"/>
      <c r="O16" s="17"/>
      <c r="P16" s="30">
        <f t="shared" ref="P16:R31" si="0">+N16</f>
        <v>0</v>
      </c>
      <c r="Q16" s="107">
        <f t="shared" si="0"/>
        <v>0</v>
      </c>
      <c r="R16" s="30">
        <f t="shared" si="0"/>
        <v>0</v>
      </c>
      <c r="S16" s="102"/>
      <c r="T16" s="102"/>
      <c r="U16" s="102"/>
      <c r="V16" s="102"/>
      <c r="W16" s="102"/>
      <c r="X16" s="102"/>
      <c r="Y16" s="102"/>
      <c r="Z16" s="102"/>
    </row>
    <row r="17" spans="1:26" s="109" customFormat="1" ht="40.5" customHeight="1" x14ac:dyDescent="0.25">
      <c r="A17" s="13"/>
      <c r="B17" s="18"/>
      <c r="C17" s="13"/>
      <c r="D17" s="18"/>
      <c r="E17" s="18"/>
      <c r="F17" s="13"/>
      <c r="G17" s="13"/>
      <c r="H17" s="12"/>
      <c r="I17" s="12"/>
      <c r="J17" s="13">
        <v>1</v>
      </c>
      <c r="K17" s="23" t="s">
        <v>79</v>
      </c>
      <c r="L17" s="13"/>
      <c r="M17" s="95">
        <f>SUM(M18:M19)</f>
        <v>2000000000</v>
      </c>
      <c r="N17" s="95">
        <f t="shared" ref="N17:O17" si="1">SUM(N18:N18)</f>
        <v>1820000000</v>
      </c>
      <c r="O17" s="95">
        <f t="shared" si="1"/>
        <v>0</v>
      </c>
      <c r="P17" s="35">
        <f t="shared" si="0"/>
        <v>1820000000</v>
      </c>
      <c r="Q17" s="95">
        <f t="shared" si="0"/>
        <v>0</v>
      </c>
      <c r="R17" s="35">
        <f t="shared" si="0"/>
        <v>1820000000</v>
      </c>
      <c r="S17" s="102"/>
      <c r="T17" s="102"/>
      <c r="U17" s="102"/>
      <c r="V17" s="102"/>
      <c r="W17" s="102"/>
      <c r="X17" s="102"/>
      <c r="Y17" s="102"/>
      <c r="Z17" s="102"/>
    </row>
    <row r="18" spans="1:26" ht="28.5" x14ac:dyDescent="0.2">
      <c r="A18" s="20">
        <v>1501</v>
      </c>
      <c r="B18" s="21" t="s">
        <v>74</v>
      </c>
      <c r="C18" s="20">
        <v>1</v>
      </c>
      <c r="D18" s="21" t="s">
        <v>76</v>
      </c>
      <c r="E18" s="21" t="s">
        <v>77</v>
      </c>
      <c r="F18" s="21" t="s">
        <v>75</v>
      </c>
      <c r="G18" s="20">
        <v>11</v>
      </c>
      <c r="H18" s="22" t="s">
        <v>78</v>
      </c>
      <c r="I18" s="22"/>
      <c r="J18" s="20">
        <v>1.1000000000000001</v>
      </c>
      <c r="K18" s="28" t="s">
        <v>109</v>
      </c>
      <c r="L18" s="20">
        <v>1</v>
      </c>
      <c r="M18" s="96">
        <v>1820000000</v>
      </c>
      <c r="N18" s="30">
        <f>SUM(L18*M18)</f>
        <v>1820000000</v>
      </c>
      <c r="O18" s="30">
        <v>0</v>
      </c>
      <c r="P18" s="30">
        <f t="shared" si="0"/>
        <v>1820000000</v>
      </c>
      <c r="Q18" s="107">
        <f t="shared" si="0"/>
        <v>0</v>
      </c>
      <c r="R18" s="30">
        <f t="shared" si="0"/>
        <v>1820000000</v>
      </c>
      <c r="S18" s="102"/>
      <c r="T18" s="102"/>
      <c r="U18" s="102"/>
      <c r="V18" s="102"/>
      <c r="W18" s="102"/>
      <c r="X18" s="102"/>
      <c r="Y18" s="102"/>
      <c r="Z18" s="102"/>
    </row>
    <row r="19" spans="1:26" ht="42.75" x14ac:dyDescent="0.2">
      <c r="A19" s="20"/>
      <c r="B19" s="21" t="s">
        <v>74</v>
      </c>
      <c r="C19" s="20">
        <v>1</v>
      </c>
      <c r="D19" s="21" t="s">
        <v>76</v>
      </c>
      <c r="E19" s="21" t="s">
        <v>77</v>
      </c>
      <c r="F19" s="21" t="s">
        <v>75</v>
      </c>
      <c r="G19" s="20">
        <v>11</v>
      </c>
      <c r="H19" s="22" t="s">
        <v>78</v>
      </c>
      <c r="I19" s="22"/>
      <c r="J19" s="20">
        <v>1.1000000000000001</v>
      </c>
      <c r="K19" s="28" t="s">
        <v>110</v>
      </c>
      <c r="L19" s="20"/>
      <c r="M19" s="96">
        <v>180000000</v>
      </c>
      <c r="N19" s="30"/>
      <c r="O19" s="30"/>
      <c r="P19" s="30"/>
      <c r="Q19" s="107"/>
      <c r="R19" s="30"/>
      <c r="S19" s="102"/>
      <c r="T19" s="102"/>
      <c r="U19" s="102"/>
      <c r="V19" s="102"/>
      <c r="W19" s="102"/>
      <c r="X19" s="102"/>
      <c r="Y19" s="102"/>
      <c r="Z19" s="102"/>
    </row>
    <row r="20" spans="1:26" s="109" customFormat="1" ht="40.9" customHeight="1" x14ac:dyDescent="0.25">
      <c r="A20" s="13"/>
      <c r="B20" s="18"/>
      <c r="C20" s="13"/>
      <c r="D20" s="18"/>
      <c r="E20" s="18"/>
      <c r="F20" s="18"/>
      <c r="G20" s="13"/>
      <c r="H20" s="12"/>
      <c r="I20" s="12"/>
      <c r="J20" s="13">
        <v>2</v>
      </c>
      <c r="K20" s="23" t="s">
        <v>111</v>
      </c>
      <c r="L20" s="13"/>
      <c r="M20" s="95">
        <f t="shared" ref="M20:O20" si="2">SUM(M21:M21)</f>
        <v>2451000000</v>
      </c>
      <c r="N20" s="95">
        <f t="shared" si="2"/>
        <v>2451000000</v>
      </c>
      <c r="O20" s="95">
        <f t="shared" si="2"/>
        <v>0</v>
      </c>
      <c r="P20" s="35">
        <f t="shared" si="0"/>
        <v>2451000000</v>
      </c>
      <c r="Q20" s="95">
        <f t="shared" si="0"/>
        <v>0</v>
      </c>
      <c r="R20" s="35">
        <f t="shared" si="0"/>
        <v>2451000000</v>
      </c>
      <c r="S20" s="110"/>
      <c r="T20" s="111"/>
      <c r="U20" s="26"/>
      <c r="V20" s="112"/>
      <c r="W20" s="110"/>
      <c r="X20" s="110"/>
      <c r="Y20" s="27"/>
      <c r="Z20" s="113"/>
    </row>
    <row r="21" spans="1:26" ht="28.5" x14ac:dyDescent="0.2">
      <c r="A21" s="20">
        <v>1501</v>
      </c>
      <c r="B21" s="21" t="s">
        <v>74</v>
      </c>
      <c r="C21" s="20">
        <v>1</v>
      </c>
      <c r="D21" s="21" t="s">
        <v>76</v>
      </c>
      <c r="E21" s="21" t="s">
        <v>77</v>
      </c>
      <c r="F21" s="21" t="s">
        <v>75</v>
      </c>
      <c r="G21" s="20">
        <v>11</v>
      </c>
      <c r="H21" s="22" t="s">
        <v>78</v>
      </c>
      <c r="I21" s="22"/>
      <c r="J21" s="20">
        <v>2.1</v>
      </c>
      <c r="K21" s="28" t="s">
        <v>112</v>
      </c>
      <c r="L21" s="20">
        <v>1</v>
      </c>
      <c r="M21" s="96">
        <v>2451000000</v>
      </c>
      <c r="N21" s="30">
        <f>SUM(L21*M21)</f>
        <v>2451000000</v>
      </c>
      <c r="O21" s="30">
        <v>0</v>
      </c>
      <c r="P21" s="30">
        <f t="shared" si="0"/>
        <v>2451000000</v>
      </c>
      <c r="Q21" s="107">
        <f t="shared" si="0"/>
        <v>0</v>
      </c>
      <c r="R21" s="30">
        <f t="shared" si="0"/>
        <v>2451000000</v>
      </c>
      <c r="S21" s="5"/>
      <c r="T21" s="3"/>
      <c r="U21" s="31"/>
      <c r="V21" s="2"/>
      <c r="W21" s="5"/>
      <c r="X21" s="5"/>
      <c r="Y21" s="32"/>
      <c r="Z21" s="33"/>
    </row>
    <row r="22" spans="1:26" s="109" customFormat="1" ht="40.5" customHeight="1" x14ac:dyDescent="0.25">
      <c r="A22" s="13"/>
      <c r="B22" s="18"/>
      <c r="C22" s="13"/>
      <c r="D22" s="18"/>
      <c r="E22" s="18"/>
      <c r="F22" s="13"/>
      <c r="G22" s="13"/>
      <c r="H22" s="12"/>
      <c r="I22" s="12"/>
      <c r="J22" s="13">
        <v>3</v>
      </c>
      <c r="K22" s="23" t="s">
        <v>113</v>
      </c>
      <c r="L22" s="13"/>
      <c r="M22" s="95">
        <f>SUM(M23:M23)</f>
        <v>3500000000</v>
      </c>
      <c r="N22" s="95">
        <f>SUM(N23:N23)</f>
        <v>3500000000</v>
      </c>
      <c r="O22" s="95">
        <f>SUM(O23:O23)</f>
        <v>0</v>
      </c>
      <c r="P22" s="35">
        <f t="shared" si="0"/>
        <v>3500000000</v>
      </c>
      <c r="Q22" s="95">
        <f t="shared" si="0"/>
        <v>0</v>
      </c>
      <c r="R22" s="35">
        <f t="shared" si="0"/>
        <v>3500000000</v>
      </c>
      <c r="S22" s="12"/>
      <c r="T22" s="25"/>
      <c r="U22" s="26"/>
      <c r="V22" s="12"/>
      <c r="W22" s="12"/>
      <c r="X22" s="13"/>
      <c r="Y22" s="27"/>
      <c r="Z22" s="25"/>
    </row>
    <row r="23" spans="1:26" ht="28.5" x14ac:dyDescent="0.2">
      <c r="A23" s="20">
        <v>1501</v>
      </c>
      <c r="B23" s="21" t="s">
        <v>74</v>
      </c>
      <c r="C23" s="20">
        <v>1</v>
      </c>
      <c r="D23" s="21" t="s">
        <v>76</v>
      </c>
      <c r="E23" s="21" t="s">
        <v>77</v>
      </c>
      <c r="F23" s="21" t="s">
        <v>75</v>
      </c>
      <c r="G23" s="20">
        <v>11</v>
      </c>
      <c r="H23" s="22" t="s">
        <v>78</v>
      </c>
      <c r="I23" s="22"/>
      <c r="J23" s="20">
        <v>3.1</v>
      </c>
      <c r="K23" s="28" t="s">
        <v>114</v>
      </c>
      <c r="L23" s="20">
        <v>1</v>
      </c>
      <c r="M23" s="96">
        <v>3500000000</v>
      </c>
      <c r="N23" s="30">
        <f>SUM(L23*M23)</f>
        <v>3500000000</v>
      </c>
      <c r="O23" s="30">
        <v>0</v>
      </c>
      <c r="P23" s="30">
        <f t="shared" si="0"/>
        <v>3500000000</v>
      </c>
      <c r="Q23" s="107">
        <f t="shared" si="0"/>
        <v>0</v>
      </c>
      <c r="R23" s="30">
        <f t="shared" si="0"/>
        <v>3500000000</v>
      </c>
      <c r="S23" s="22" t="s">
        <v>115</v>
      </c>
      <c r="T23" s="3">
        <v>44708</v>
      </c>
      <c r="U23" s="31">
        <f>M23-Q23</f>
        <v>3500000000</v>
      </c>
      <c r="V23" s="2" t="s">
        <v>116</v>
      </c>
      <c r="W23" s="20" t="s">
        <v>117</v>
      </c>
      <c r="X23" s="20" t="s">
        <v>118</v>
      </c>
      <c r="Y23" s="32"/>
      <c r="Z23" s="33">
        <v>210</v>
      </c>
    </row>
    <row r="24" spans="1:26" s="109" customFormat="1" ht="39.75" customHeight="1" x14ac:dyDescent="0.25">
      <c r="A24" s="13"/>
      <c r="B24" s="18"/>
      <c r="C24" s="13"/>
      <c r="D24" s="18"/>
      <c r="E24" s="18"/>
      <c r="F24" s="13"/>
      <c r="G24" s="13"/>
      <c r="H24" s="12"/>
      <c r="I24" s="12"/>
      <c r="J24" s="13">
        <v>4</v>
      </c>
      <c r="K24" s="23" t="s">
        <v>119</v>
      </c>
      <c r="L24" s="13"/>
      <c r="M24" s="95">
        <f>SUM(M25:M31)</f>
        <v>6300000000</v>
      </c>
      <c r="N24" s="95">
        <f>SUM(N25:N31)</f>
        <v>6300000000</v>
      </c>
      <c r="O24" s="95">
        <f>SUM(O25:O25)</f>
        <v>0</v>
      </c>
      <c r="P24" s="35">
        <f t="shared" si="0"/>
        <v>6300000000</v>
      </c>
      <c r="Q24" s="95">
        <f t="shared" si="0"/>
        <v>0</v>
      </c>
      <c r="R24" s="35">
        <f t="shared" si="0"/>
        <v>6300000000</v>
      </c>
      <c r="S24" s="34"/>
      <c r="T24" s="25"/>
      <c r="U24" s="26"/>
      <c r="V24" s="12"/>
      <c r="W24" s="12"/>
      <c r="X24" s="13"/>
      <c r="Y24" s="110"/>
      <c r="Z24" s="25"/>
    </row>
    <row r="25" spans="1:26" ht="42.75" x14ac:dyDescent="0.2">
      <c r="A25" s="20">
        <v>1501</v>
      </c>
      <c r="B25" s="21" t="s">
        <v>74</v>
      </c>
      <c r="C25" s="20">
        <v>1</v>
      </c>
      <c r="D25" s="21" t="s">
        <v>76</v>
      </c>
      <c r="E25" s="21" t="s">
        <v>77</v>
      </c>
      <c r="F25" s="21" t="s">
        <v>75</v>
      </c>
      <c r="G25" s="20">
        <v>11</v>
      </c>
      <c r="H25" s="22" t="s">
        <v>78</v>
      </c>
      <c r="I25" s="22"/>
      <c r="J25" s="20">
        <v>4.0999999999999996</v>
      </c>
      <c r="K25" s="28" t="s">
        <v>120</v>
      </c>
      <c r="L25" s="20">
        <v>1</v>
      </c>
      <c r="M25" s="96">
        <v>3700000000</v>
      </c>
      <c r="N25" s="30">
        <f t="shared" ref="N25:N31" si="3">+M25</f>
        <v>3700000000</v>
      </c>
      <c r="O25" s="30">
        <v>0</v>
      </c>
      <c r="P25" s="30">
        <f t="shared" si="0"/>
        <v>3700000000</v>
      </c>
      <c r="Q25" s="107">
        <f t="shared" si="0"/>
        <v>0</v>
      </c>
      <c r="R25" s="30">
        <f t="shared" si="0"/>
        <v>3700000000</v>
      </c>
      <c r="S25" s="4"/>
      <c r="T25" s="3"/>
      <c r="U25" s="31"/>
      <c r="V25" s="2"/>
      <c r="W25" s="5"/>
      <c r="X25" s="5"/>
      <c r="Y25" s="32"/>
      <c r="Z25" s="33"/>
    </row>
    <row r="26" spans="1:26" ht="57" x14ac:dyDescent="0.2">
      <c r="A26" s="20"/>
      <c r="B26" s="21" t="s">
        <v>74</v>
      </c>
      <c r="C26" s="20">
        <v>1</v>
      </c>
      <c r="D26" s="21" t="s">
        <v>76</v>
      </c>
      <c r="E26" s="21" t="s">
        <v>77</v>
      </c>
      <c r="F26" s="21" t="s">
        <v>75</v>
      </c>
      <c r="G26" s="20">
        <v>11</v>
      </c>
      <c r="H26" s="22" t="s">
        <v>78</v>
      </c>
      <c r="I26" s="22"/>
      <c r="J26" s="20">
        <v>4.2</v>
      </c>
      <c r="K26" s="28" t="s">
        <v>121</v>
      </c>
      <c r="L26" s="20">
        <v>1</v>
      </c>
      <c r="M26" s="96">
        <v>300000000</v>
      </c>
      <c r="N26" s="30">
        <f t="shared" si="3"/>
        <v>300000000</v>
      </c>
      <c r="O26" s="30">
        <v>0</v>
      </c>
      <c r="P26" s="30">
        <f t="shared" si="0"/>
        <v>300000000</v>
      </c>
      <c r="Q26" s="107">
        <f t="shared" si="0"/>
        <v>0</v>
      </c>
      <c r="R26" s="30">
        <f t="shared" si="0"/>
        <v>300000000</v>
      </c>
      <c r="S26" s="4"/>
      <c r="T26" s="3"/>
      <c r="U26" s="31"/>
      <c r="V26" s="2"/>
      <c r="W26" s="5"/>
      <c r="X26" s="5"/>
      <c r="Y26" s="32"/>
      <c r="Z26" s="33"/>
    </row>
    <row r="27" spans="1:26" ht="66" customHeight="1" x14ac:dyDescent="0.2">
      <c r="A27" s="20">
        <v>1501</v>
      </c>
      <c r="B27" s="21" t="s">
        <v>74</v>
      </c>
      <c r="C27" s="20">
        <v>1</v>
      </c>
      <c r="D27" s="21" t="s">
        <v>76</v>
      </c>
      <c r="E27" s="21" t="s">
        <v>77</v>
      </c>
      <c r="F27" s="21" t="s">
        <v>75</v>
      </c>
      <c r="G27" s="20">
        <v>11</v>
      </c>
      <c r="H27" s="22" t="s">
        <v>78</v>
      </c>
      <c r="I27" s="22"/>
      <c r="J27" s="20">
        <v>4.3</v>
      </c>
      <c r="K27" s="28" t="s">
        <v>122</v>
      </c>
      <c r="L27" s="20">
        <v>1</v>
      </c>
      <c r="M27" s="96">
        <v>25000000</v>
      </c>
      <c r="N27" s="30">
        <f t="shared" si="3"/>
        <v>25000000</v>
      </c>
      <c r="O27" s="30">
        <v>0</v>
      </c>
      <c r="P27" s="30">
        <f t="shared" si="0"/>
        <v>25000000</v>
      </c>
      <c r="Q27" s="107">
        <f t="shared" si="0"/>
        <v>0</v>
      </c>
      <c r="R27" s="30">
        <f t="shared" si="0"/>
        <v>25000000</v>
      </c>
      <c r="S27" s="5"/>
      <c r="T27" s="3"/>
      <c r="U27" s="31"/>
      <c r="V27" s="2"/>
      <c r="W27" s="5"/>
      <c r="X27" s="5"/>
      <c r="Y27" s="32"/>
      <c r="Z27" s="33"/>
    </row>
    <row r="28" spans="1:26" ht="82.5" customHeight="1" x14ac:dyDescent="0.2">
      <c r="A28" s="20">
        <v>1501</v>
      </c>
      <c r="B28" s="21" t="s">
        <v>74</v>
      </c>
      <c r="C28" s="20">
        <v>1</v>
      </c>
      <c r="D28" s="21" t="s">
        <v>76</v>
      </c>
      <c r="E28" s="21" t="s">
        <v>77</v>
      </c>
      <c r="F28" s="21" t="s">
        <v>75</v>
      </c>
      <c r="G28" s="20">
        <v>11</v>
      </c>
      <c r="H28" s="22" t="s">
        <v>78</v>
      </c>
      <c r="I28" s="22"/>
      <c r="J28" s="20">
        <v>4.4000000000000004</v>
      </c>
      <c r="K28" s="28" t="s">
        <v>123</v>
      </c>
      <c r="L28" s="20">
        <v>1</v>
      </c>
      <c r="M28" s="96">
        <v>18000000</v>
      </c>
      <c r="N28" s="30">
        <f t="shared" si="3"/>
        <v>18000000</v>
      </c>
      <c r="O28" s="30">
        <v>0</v>
      </c>
      <c r="P28" s="30">
        <f t="shared" si="0"/>
        <v>18000000</v>
      </c>
      <c r="Q28" s="107">
        <f t="shared" si="0"/>
        <v>0</v>
      </c>
      <c r="R28" s="30">
        <f t="shared" si="0"/>
        <v>18000000</v>
      </c>
      <c r="S28" s="5"/>
      <c r="T28" s="3"/>
      <c r="U28" s="31"/>
      <c r="V28" s="2"/>
      <c r="W28" s="5"/>
      <c r="X28" s="5"/>
      <c r="Y28" s="32"/>
      <c r="Z28" s="33"/>
    </row>
    <row r="29" spans="1:26" ht="40.9" customHeight="1" x14ac:dyDescent="0.2">
      <c r="A29" s="20">
        <v>1501</v>
      </c>
      <c r="B29" s="21" t="s">
        <v>74</v>
      </c>
      <c r="C29" s="20">
        <v>1</v>
      </c>
      <c r="D29" s="21" t="s">
        <v>76</v>
      </c>
      <c r="E29" s="21" t="s">
        <v>77</v>
      </c>
      <c r="F29" s="21" t="s">
        <v>75</v>
      </c>
      <c r="G29" s="20">
        <v>11</v>
      </c>
      <c r="H29" s="22" t="s">
        <v>78</v>
      </c>
      <c r="I29" s="22"/>
      <c r="J29" s="20">
        <v>4.5</v>
      </c>
      <c r="K29" s="28" t="s">
        <v>124</v>
      </c>
      <c r="L29" s="20">
        <v>1</v>
      </c>
      <c r="M29" s="96">
        <v>2000000000</v>
      </c>
      <c r="N29" s="96">
        <f t="shared" si="3"/>
        <v>2000000000</v>
      </c>
      <c r="O29" s="30">
        <v>0</v>
      </c>
      <c r="P29" s="30">
        <f t="shared" si="0"/>
        <v>2000000000</v>
      </c>
      <c r="Q29" s="107">
        <f t="shared" si="0"/>
        <v>0</v>
      </c>
      <c r="R29" s="30">
        <f t="shared" si="0"/>
        <v>2000000000</v>
      </c>
      <c r="S29" s="5"/>
      <c r="T29" s="3"/>
      <c r="U29" s="31"/>
      <c r="V29" s="2"/>
      <c r="W29" s="5"/>
      <c r="X29" s="5"/>
      <c r="Y29" s="32"/>
      <c r="Z29" s="33"/>
    </row>
    <row r="30" spans="1:26" ht="51" customHeight="1" x14ac:dyDescent="0.2">
      <c r="A30" s="20">
        <v>1501</v>
      </c>
      <c r="B30" s="21" t="s">
        <v>74</v>
      </c>
      <c r="C30" s="20">
        <v>1</v>
      </c>
      <c r="D30" s="21" t="s">
        <v>76</v>
      </c>
      <c r="E30" s="21" t="s">
        <v>77</v>
      </c>
      <c r="F30" s="21" t="s">
        <v>75</v>
      </c>
      <c r="G30" s="20">
        <v>11</v>
      </c>
      <c r="H30" s="22" t="s">
        <v>78</v>
      </c>
      <c r="I30" s="22"/>
      <c r="J30" s="20">
        <v>4.5999999999999996</v>
      </c>
      <c r="K30" s="28" t="s">
        <v>125</v>
      </c>
      <c r="L30" s="20">
        <v>1</v>
      </c>
      <c r="M30" s="96">
        <f>+M29*10%</f>
        <v>200000000</v>
      </c>
      <c r="N30" s="30">
        <f t="shared" si="3"/>
        <v>200000000</v>
      </c>
      <c r="O30" s="30">
        <v>0</v>
      </c>
      <c r="P30" s="30">
        <f t="shared" si="0"/>
        <v>200000000</v>
      </c>
      <c r="Q30" s="107">
        <f t="shared" si="0"/>
        <v>0</v>
      </c>
      <c r="R30" s="30">
        <f t="shared" si="0"/>
        <v>200000000</v>
      </c>
      <c r="S30" s="5"/>
      <c r="T30" s="3"/>
      <c r="U30" s="31"/>
      <c r="V30" s="2"/>
      <c r="W30" s="5"/>
      <c r="X30" s="5"/>
      <c r="Y30" s="32"/>
      <c r="Z30" s="33"/>
    </row>
    <row r="31" spans="1:26" ht="54.75" customHeight="1" x14ac:dyDescent="0.2">
      <c r="A31" s="20">
        <v>1501</v>
      </c>
      <c r="B31" s="21" t="s">
        <v>74</v>
      </c>
      <c r="C31" s="20">
        <v>1</v>
      </c>
      <c r="D31" s="21" t="s">
        <v>76</v>
      </c>
      <c r="E31" s="21" t="s">
        <v>77</v>
      </c>
      <c r="F31" s="21" t="s">
        <v>75</v>
      </c>
      <c r="G31" s="20">
        <v>11</v>
      </c>
      <c r="H31" s="22" t="s">
        <v>78</v>
      </c>
      <c r="I31" s="22"/>
      <c r="J31" s="20">
        <v>4.7</v>
      </c>
      <c r="K31" s="28" t="s">
        <v>126</v>
      </c>
      <c r="L31" s="20">
        <v>1</v>
      </c>
      <c r="M31" s="96">
        <v>57000000</v>
      </c>
      <c r="N31" s="96">
        <f t="shared" si="3"/>
        <v>57000000</v>
      </c>
      <c r="O31" s="30">
        <v>0</v>
      </c>
      <c r="P31" s="30">
        <f t="shared" si="0"/>
        <v>57000000</v>
      </c>
      <c r="Q31" s="107">
        <f t="shared" si="0"/>
        <v>0</v>
      </c>
      <c r="R31" s="30">
        <f t="shared" si="0"/>
        <v>57000000</v>
      </c>
      <c r="S31" s="5"/>
      <c r="T31" s="3"/>
      <c r="U31" s="31"/>
      <c r="V31" s="2"/>
      <c r="W31" s="5"/>
      <c r="X31" s="5"/>
      <c r="Y31" s="32"/>
      <c r="Z31" s="33"/>
    </row>
    <row r="32" spans="1:26" s="37" customFormat="1" ht="15" x14ac:dyDescent="0.25">
      <c r="A32" s="183" t="s">
        <v>93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35">
        <f>SUM(M17:M31)/2</f>
        <v>14251000000</v>
      </c>
      <c r="N32" s="35">
        <f>SUM(N17:N31)/2</f>
        <v>14071000000</v>
      </c>
      <c r="O32" s="35">
        <f>SUM(O17:O25)/2</f>
        <v>0</v>
      </c>
      <c r="P32" s="35">
        <f>SUM(P17:P31)/2</f>
        <v>14071000000</v>
      </c>
      <c r="Q32" s="35">
        <f>SUM(Q16:Q25)</f>
        <v>0</v>
      </c>
      <c r="R32" s="35">
        <f>SUM(R16:R31)/2</f>
        <v>14071000000</v>
      </c>
      <c r="S32" s="22"/>
      <c r="T32" s="36"/>
      <c r="U32" s="31"/>
      <c r="V32" s="22"/>
      <c r="W32" s="22"/>
      <c r="X32" s="20"/>
      <c r="Y32" s="32"/>
      <c r="Z32" s="36"/>
    </row>
    <row r="33" spans="1:26" s="68" customFormat="1" ht="13.9" customHeight="1" x14ac:dyDescent="0.25">
      <c r="A33" s="291"/>
      <c r="B33" s="291"/>
      <c r="C33" s="291"/>
      <c r="D33" s="291"/>
      <c r="E33" s="291"/>
      <c r="F33" s="291"/>
      <c r="G33" s="291"/>
      <c r="H33" s="291"/>
      <c r="I33" s="291"/>
      <c r="J33" s="291"/>
      <c r="K33" s="291"/>
      <c r="L33" s="291"/>
      <c r="M33" s="35"/>
      <c r="N33" s="35"/>
      <c r="O33" s="35"/>
      <c r="P33" s="35"/>
      <c r="Q33" s="35"/>
      <c r="R33" s="35"/>
      <c r="S33" s="22"/>
      <c r="T33" s="36"/>
      <c r="U33" s="31"/>
      <c r="V33" s="22"/>
      <c r="W33" s="22"/>
      <c r="X33" s="20"/>
      <c r="Y33" s="32"/>
      <c r="Z33" s="36"/>
    </row>
    <row r="34" spans="1:26" s="69" customFormat="1" ht="29.45" customHeight="1" x14ac:dyDescent="0.25">
      <c r="A34" s="293" t="s">
        <v>94</v>
      </c>
      <c r="B34" s="294"/>
      <c r="C34" s="294"/>
      <c r="D34" s="294"/>
      <c r="E34" s="294"/>
      <c r="F34" s="294"/>
      <c r="G34" s="294"/>
      <c r="H34" s="294"/>
      <c r="I34" s="294"/>
      <c r="J34" s="294"/>
      <c r="K34" s="294"/>
      <c r="L34" s="294"/>
      <c r="M34" s="35">
        <f>M32</f>
        <v>14251000000</v>
      </c>
      <c r="N34" s="35">
        <f>+N32</f>
        <v>14071000000</v>
      </c>
      <c r="O34" s="35">
        <f>+O32+O33</f>
        <v>0</v>
      </c>
      <c r="P34" s="35">
        <f>+P32+P33</f>
        <v>14071000000</v>
      </c>
      <c r="Q34" s="35">
        <f>+Q32+Q33</f>
        <v>0</v>
      </c>
      <c r="R34" s="35">
        <f>+R32+R33</f>
        <v>14071000000</v>
      </c>
      <c r="S34" s="22"/>
      <c r="T34" s="36"/>
      <c r="U34" s="31"/>
      <c r="V34" s="22"/>
      <c r="W34" s="22"/>
      <c r="X34" s="20"/>
      <c r="Y34" s="32"/>
      <c r="Z34" s="36"/>
    </row>
    <row r="35" spans="1:26" ht="168" customHeight="1" x14ac:dyDescent="0.2">
      <c r="A35" s="255" t="s">
        <v>95</v>
      </c>
      <c r="B35" s="266"/>
      <c r="C35" s="266"/>
      <c r="D35" s="256"/>
      <c r="E35" s="255" t="s">
        <v>127</v>
      </c>
      <c r="F35" s="266"/>
      <c r="G35" s="266"/>
      <c r="H35" s="266"/>
      <c r="I35" s="266"/>
      <c r="J35" s="266"/>
      <c r="K35" s="256"/>
      <c r="L35" s="70" t="s">
        <v>96</v>
      </c>
      <c r="M35" s="266" t="s">
        <v>128</v>
      </c>
      <c r="N35" s="266"/>
      <c r="O35" s="256"/>
      <c r="P35" s="288" t="s">
        <v>129</v>
      </c>
      <c r="Q35" s="289"/>
      <c r="R35" s="290"/>
      <c r="S35" s="22"/>
      <c r="T35" s="36"/>
      <c r="U35" s="31"/>
      <c r="V35" s="22"/>
      <c r="W35" s="22"/>
      <c r="X35" s="20"/>
      <c r="Y35" s="32"/>
      <c r="Z35" s="36"/>
    </row>
    <row r="36" spans="1:26" s="43" customFormat="1" ht="18" customHeight="1" x14ac:dyDescent="0.25">
      <c r="A36" s="255" t="s">
        <v>97</v>
      </c>
      <c r="B36" s="256"/>
      <c r="C36" s="257">
        <v>44651</v>
      </c>
      <c r="D36" s="258"/>
      <c r="E36" s="258"/>
      <c r="F36" s="258"/>
      <c r="G36" s="258"/>
      <c r="H36" s="258"/>
      <c r="I36" s="258"/>
      <c r="J36" s="258"/>
      <c r="K36" s="259"/>
      <c r="L36" s="71" t="str">
        <f>+A36</f>
        <v>FECHA:</v>
      </c>
      <c r="M36" s="257">
        <f>+C36</f>
        <v>44651</v>
      </c>
      <c r="N36" s="258"/>
      <c r="O36" s="259"/>
      <c r="P36" s="72" t="str">
        <f>+L36</f>
        <v>FECHA:</v>
      </c>
      <c r="Q36" s="257">
        <f>+M36</f>
        <v>44651</v>
      </c>
      <c r="R36" s="259"/>
      <c r="S36" s="22"/>
      <c r="T36" s="36"/>
      <c r="U36" s="31"/>
      <c r="V36" s="22"/>
      <c r="W36" s="22"/>
      <c r="X36" s="20"/>
      <c r="Y36" s="32"/>
      <c r="Z36" s="36"/>
    </row>
    <row r="37" spans="1:26" s="6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41"/>
      <c r="L37" s="1"/>
      <c r="M37" s="84"/>
      <c r="N37" s="1"/>
      <c r="O37" s="1"/>
      <c r="P37" s="1"/>
      <c r="Q37" s="1"/>
      <c r="R37" s="1"/>
      <c r="S37" s="6"/>
      <c r="T37" s="7"/>
      <c r="U37" s="8"/>
      <c r="V37" s="9"/>
      <c r="W37" s="6"/>
      <c r="X37" s="6"/>
      <c r="Y37" s="6"/>
      <c r="Z37" s="7"/>
    </row>
    <row r="38" spans="1:26" x14ac:dyDescent="0.2">
      <c r="S38" s="73"/>
      <c r="T38" s="74"/>
      <c r="U38" s="75"/>
      <c r="V38" s="73"/>
      <c r="W38" s="73"/>
      <c r="X38" s="76"/>
      <c r="Y38" s="77"/>
      <c r="Z38" s="74"/>
    </row>
    <row r="39" spans="1:26" ht="15" x14ac:dyDescent="0.2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42"/>
      <c r="L39" s="69"/>
      <c r="M39" s="87"/>
      <c r="N39" s="69"/>
      <c r="O39" s="69"/>
      <c r="P39" s="78"/>
      <c r="Q39" s="79"/>
      <c r="R39" s="80"/>
      <c r="S39" s="73"/>
      <c r="T39" s="74"/>
      <c r="U39" s="75"/>
      <c r="V39" s="73"/>
      <c r="W39" s="73"/>
      <c r="X39" s="76"/>
      <c r="Y39" s="77"/>
      <c r="Z39" s="74"/>
    </row>
    <row r="40" spans="1:26" ht="15" x14ac:dyDescent="0.2">
      <c r="G40" s="292" t="s">
        <v>130</v>
      </c>
      <c r="H40" s="292"/>
      <c r="I40" s="292"/>
      <c r="J40" s="103">
        <f>+M18+M21</f>
        <v>4271000000</v>
      </c>
      <c r="S40" s="10"/>
      <c r="T40" s="81"/>
      <c r="U40" s="82"/>
      <c r="V40" s="83"/>
      <c r="X40" s="85"/>
      <c r="Y40" s="86"/>
      <c r="Z40" s="86"/>
    </row>
    <row r="41" spans="1:26" x14ac:dyDescent="0.2">
      <c r="G41" s="292" t="s">
        <v>131</v>
      </c>
      <c r="H41" s="292"/>
      <c r="J41" s="103" t="e">
        <f>+M23+#REF!</f>
        <v>#REF!</v>
      </c>
      <c r="K41" s="41">
        <v>791000000</v>
      </c>
      <c r="S41" s="73"/>
      <c r="T41" s="74"/>
      <c r="U41" s="75"/>
      <c r="V41" s="73"/>
      <c r="W41" s="73"/>
      <c r="X41" s="76"/>
      <c r="Y41" s="77"/>
      <c r="Z41" s="74"/>
    </row>
    <row r="42" spans="1:26" x14ac:dyDescent="0.2">
      <c r="G42" s="292" t="s">
        <v>132</v>
      </c>
      <c r="H42" s="292"/>
      <c r="J42" s="104">
        <f>+M24</f>
        <v>6300000000</v>
      </c>
      <c r="K42" s="41">
        <v>730000000</v>
      </c>
    </row>
    <row r="43" spans="1:26" ht="15" x14ac:dyDescent="0.2">
      <c r="G43" s="292" t="s">
        <v>133</v>
      </c>
      <c r="H43" s="292"/>
      <c r="J43" s="104">
        <f>+M29</f>
        <v>2000000000</v>
      </c>
      <c r="K43" s="41">
        <v>61000000</v>
      </c>
      <c r="L43" s="1">
        <f>+K42*8.5%</f>
        <v>62050000.000000007</v>
      </c>
      <c r="M43" s="82"/>
      <c r="S43" s="6"/>
      <c r="T43" s="7"/>
      <c r="U43" s="8"/>
      <c r="V43" s="9"/>
      <c r="W43" s="6"/>
      <c r="X43" s="6"/>
      <c r="Y43" s="6"/>
      <c r="Z43" s="7"/>
    </row>
    <row r="44" spans="1:26" x14ac:dyDescent="0.2">
      <c r="K44" s="41">
        <f>+K42+K43</f>
        <v>791000000</v>
      </c>
      <c r="S44" s="73"/>
      <c r="T44" s="74"/>
      <c r="U44" s="75"/>
      <c r="V44" s="73"/>
      <c r="W44" s="73"/>
      <c r="X44" s="73"/>
      <c r="Y44" s="77"/>
      <c r="Z44" s="77"/>
    </row>
    <row r="45" spans="1:26" s="43" customFormat="1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41">
        <f>+K41-K44</f>
        <v>0</v>
      </c>
      <c r="L45" s="1"/>
      <c r="M45" s="84"/>
      <c r="N45" s="1"/>
      <c r="O45" s="1"/>
      <c r="P45" s="1"/>
      <c r="Q45" s="1"/>
      <c r="R45" s="1"/>
      <c r="S45" s="84"/>
      <c r="T45" s="83"/>
      <c r="U45" s="84"/>
      <c r="V45" s="84"/>
      <c r="W45" s="84"/>
      <c r="X45" s="84"/>
      <c r="Y45" s="84"/>
      <c r="Z45" s="84"/>
    </row>
    <row r="46" spans="1:26" s="43" customFormat="1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41">
        <f>+K43+K45</f>
        <v>61000000</v>
      </c>
      <c r="L46" s="1"/>
      <c r="M46" s="84"/>
      <c r="N46" s="1"/>
      <c r="O46" s="1"/>
      <c r="P46" s="1"/>
      <c r="Q46" s="1"/>
      <c r="R46" s="1"/>
      <c r="S46" s="10"/>
      <c r="T46" s="81"/>
      <c r="U46" s="82"/>
      <c r="V46" s="83"/>
      <c r="W46" s="84"/>
      <c r="X46" s="85"/>
      <c r="Y46" s="84"/>
      <c r="Z46" s="84"/>
    </row>
    <row r="47" spans="1:26" s="43" customFormat="1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1"/>
      <c r="L47" s="1"/>
      <c r="M47" s="84"/>
      <c r="N47" s="1"/>
      <c r="O47" s="1"/>
      <c r="P47" s="1"/>
      <c r="Q47" s="1"/>
      <c r="R47" s="1"/>
      <c r="S47" s="10"/>
      <c r="T47" s="81"/>
      <c r="U47" s="82"/>
      <c r="V47" s="83"/>
      <c r="W47" s="84"/>
      <c r="X47" s="85"/>
      <c r="Y47" s="84"/>
      <c r="Z47" s="84"/>
    </row>
    <row r="48" spans="1:26" s="43" customFormat="1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1"/>
      <c r="L48" s="1"/>
      <c r="M48" s="84"/>
      <c r="N48" s="1"/>
      <c r="O48" s="1"/>
      <c r="P48" s="1"/>
      <c r="Q48" s="1"/>
      <c r="R48" s="1"/>
      <c r="S48" s="73"/>
      <c r="T48" s="74"/>
      <c r="U48" s="75"/>
      <c r="V48" s="73"/>
      <c r="W48" s="73"/>
      <c r="X48" s="76"/>
      <c r="Y48" s="77"/>
      <c r="Z48" s="74"/>
    </row>
    <row r="49" spans="1:26" s="43" customFormat="1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41"/>
      <c r="L49" s="1"/>
      <c r="M49" s="84"/>
      <c r="N49" s="1"/>
      <c r="O49" s="1"/>
      <c r="P49" s="1"/>
      <c r="Q49" s="1"/>
      <c r="R49" s="1"/>
      <c r="S49" s="87"/>
      <c r="T49" s="73"/>
      <c r="U49" s="87"/>
      <c r="V49" s="73"/>
      <c r="W49" s="73"/>
      <c r="X49" s="87"/>
      <c r="Y49" s="87"/>
      <c r="Z49" s="73"/>
    </row>
    <row r="50" spans="1:26" s="43" customFormat="1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41"/>
      <c r="L50" s="1"/>
      <c r="M50" s="84"/>
      <c r="N50" s="1"/>
      <c r="O50" s="1"/>
      <c r="P50" s="1"/>
      <c r="Q50" s="1"/>
      <c r="R50" s="1"/>
      <c r="S50" s="10"/>
      <c r="T50" s="81"/>
      <c r="U50" s="82"/>
      <c r="V50" s="83"/>
      <c r="W50" s="84"/>
      <c r="X50" s="85"/>
      <c r="Y50" s="84"/>
      <c r="Z50" s="84"/>
    </row>
    <row r="51" spans="1:26" s="43" customFormat="1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41"/>
      <c r="L51" s="1"/>
      <c r="M51" s="84"/>
      <c r="N51" s="1"/>
      <c r="O51" s="1"/>
      <c r="P51" s="1"/>
      <c r="Q51" s="1"/>
      <c r="R51" s="1"/>
      <c r="S51" s="10"/>
      <c r="T51" s="81"/>
      <c r="U51" s="82"/>
      <c r="V51" s="83"/>
      <c r="W51" s="84"/>
      <c r="X51" s="85"/>
      <c r="Y51" s="84"/>
      <c r="Z51" s="84"/>
    </row>
    <row r="52" spans="1:26" s="43" customFormat="1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41"/>
      <c r="L52" s="1"/>
      <c r="M52" s="84"/>
      <c r="N52" s="1"/>
      <c r="O52" s="1"/>
      <c r="P52" s="1"/>
      <c r="Q52" s="1"/>
      <c r="R52" s="1"/>
      <c r="S52" s="10"/>
      <c r="T52" s="81"/>
      <c r="U52" s="82"/>
      <c r="V52" s="83"/>
      <c r="W52" s="11"/>
      <c r="X52" s="85"/>
      <c r="Y52" s="84"/>
      <c r="Z52" s="84"/>
    </row>
    <row r="53" spans="1:26" ht="15" x14ac:dyDescent="0.25">
      <c r="S53" s="10"/>
      <c r="T53" s="81"/>
      <c r="U53" s="82"/>
      <c r="V53" s="83"/>
      <c r="W53" s="11"/>
      <c r="X53" s="85"/>
    </row>
    <row r="54" spans="1:26" s="69" customForma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41"/>
      <c r="L54" s="1"/>
      <c r="M54" s="84"/>
      <c r="N54" s="1"/>
      <c r="O54" s="1"/>
      <c r="P54" s="1"/>
      <c r="Q54" s="1"/>
      <c r="R54" s="1"/>
      <c r="S54" s="88"/>
      <c r="T54" s="83"/>
      <c r="U54" s="84"/>
      <c r="V54" s="84"/>
      <c r="W54" s="84"/>
      <c r="X54" s="84"/>
      <c r="Y54" s="84"/>
      <c r="Z54" s="84"/>
    </row>
    <row r="55" spans="1:26" x14ac:dyDescent="0.2">
      <c r="S55" s="73"/>
      <c r="T55" s="74"/>
      <c r="U55" s="75"/>
      <c r="V55" s="73"/>
      <c r="W55" s="73"/>
      <c r="X55" s="76"/>
      <c r="Y55" s="77"/>
      <c r="Z55" s="74"/>
    </row>
    <row r="56" spans="1:26" x14ac:dyDescent="0.2">
      <c r="S56" s="73"/>
      <c r="T56" s="74"/>
      <c r="U56" s="75"/>
      <c r="V56" s="73"/>
      <c r="W56" s="73"/>
      <c r="X56" s="76"/>
      <c r="Y56" s="77"/>
      <c r="Z56" s="74"/>
    </row>
    <row r="57" spans="1:26" x14ac:dyDescent="0.2">
      <c r="S57" s="73"/>
      <c r="T57" s="74"/>
      <c r="U57" s="75"/>
      <c r="V57" s="73"/>
      <c r="W57" s="73"/>
      <c r="X57" s="76"/>
      <c r="Y57" s="77"/>
      <c r="Z57" s="74"/>
    </row>
    <row r="58" spans="1:26" x14ac:dyDescent="0.2">
      <c r="S58" s="73"/>
      <c r="T58" s="74"/>
      <c r="U58" s="75"/>
      <c r="V58" s="73"/>
      <c r="W58" s="73"/>
      <c r="X58" s="76"/>
      <c r="Y58" s="77"/>
      <c r="Z58" s="74"/>
    </row>
    <row r="59" spans="1:26" x14ac:dyDescent="0.2">
      <c r="S59" s="73"/>
      <c r="T59" s="74"/>
      <c r="U59" s="75"/>
      <c r="V59" s="73"/>
      <c r="W59" s="73"/>
      <c r="X59" s="76"/>
      <c r="Y59" s="77"/>
      <c r="Z59" s="74"/>
    </row>
    <row r="60" spans="1:26" ht="15" x14ac:dyDescent="0.2">
      <c r="S60" s="10"/>
      <c r="T60" s="81"/>
      <c r="U60" s="82"/>
      <c r="V60" s="83"/>
      <c r="X60" s="85"/>
    </row>
    <row r="61" spans="1:26" ht="15" x14ac:dyDescent="0.2">
      <c r="S61" s="10"/>
      <c r="T61" s="81"/>
      <c r="U61" s="82"/>
      <c r="V61" s="83"/>
      <c r="X61" s="85"/>
    </row>
    <row r="62" spans="1:26" ht="15" x14ac:dyDescent="0.2">
      <c r="S62" s="10"/>
      <c r="T62" s="81"/>
      <c r="U62" s="82"/>
      <c r="V62" s="83"/>
      <c r="X62" s="85"/>
    </row>
    <row r="63" spans="1:26" ht="15" x14ac:dyDescent="0.2">
      <c r="S63" s="10"/>
      <c r="T63" s="81"/>
      <c r="U63" s="82"/>
      <c r="V63" s="83"/>
      <c r="X63" s="85"/>
    </row>
    <row r="64" spans="1:26" x14ac:dyDescent="0.2">
      <c r="S64" s="73"/>
      <c r="T64" s="74"/>
      <c r="U64" s="75"/>
      <c r="V64" s="73"/>
      <c r="W64" s="73"/>
      <c r="X64" s="76"/>
      <c r="Y64" s="77"/>
      <c r="Z64" s="74"/>
    </row>
    <row r="65" spans="19:26" x14ac:dyDescent="0.2">
      <c r="S65" s="73"/>
      <c r="T65" s="74"/>
      <c r="U65" s="75"/>
      <c r="V65" s="73"/>
      <c r="W65" s="73"/>
      <c r="X65" s="76"/>
      <c r="Y65" s="77"/>
      <c r="Z65" s="74"/>
    </row>
    <row r="67" spans="19:26" x14ac:dyDescent="0.2">
      <c r="S67" s="73"/>
      <c r="T67" s="74"/>
      <c r="U67" s="87"/>
      <c r="V67" s="73"/>
      <c r="W67" s="73"/>
      <c r="X67" s="76"/>
      <c r="Y67" s="77"/>
      <c r="Z67" s="74"/>
    </row>
    <row r="68" spans="19:26" x14ac:dyDescent="0.2">
      <c r="S68" s="73"/>
      <c r="T68" s="74"/>
      <c r="U68" s="75"/>
      <c r="V68" s="73"/>
      <c r="W68" s="73"/>
      <c r="X68" s="76"/>
      <c r="Y68" s="77"/>
      <c r="Z68" s="74"/>
    </row>
    <row r="71" spans="19:26" ht="15" x14ac:dyDescent="0.25">
      <c r="S71" s="89"/>
      <c r="T71" s="90"/>
      <c r="U71" s="91"/>
      <c r="V71" s="91"/>
      <c r="W71" s="91"/>
      <c r="X71" s="91"/>
      <c r="Y71" s="91"/>
      <c r="Z71" s="91"/>
    </row>
    <row r="72" spans="19:26" ht="15" x14ac:dyDescent="0.25">
      <c r="S72" s="92"/>
      <c r="T72" s="76"/>
      <c r="U72" s="108"/>
      <c r="V72" s="91"/>
      <c r="W72" s="91"/>
      <c r="X72" s="91"/>
      <c r="Y72" s="91"/>
      <c r="Z72" s="91"/>
    </row>
    <row r="76" spans="19:26" x14ac:dyDescent="0.2">
      <c r="S76" s="87"/>
      <c r="T76" s="73"/>
      <c r="U76" s="87"/>
      <c r="V76" s="87"/>
      <c r="W76" s="87"/>
      <c r="X76" s="87"/>
      <c r="Y76" s="87"/>
      <c r="Z76" s="87"/>
    </row>
  </sheetData>
  <mergeCells count="52">
    <mergeCell ref="G40:I40"/>
    <mergeCell ref="G41:H41"/>
    <mergeCell ref="G42:H42"/>
    <mergeCell ref="G43:H43"/>
    <mergeCell ref="A34:L34"/>
    <mergeCell ref="A35:D35"/>
    <mergeCell ref="E35:K35"/>
    <mergeCell ref="A32:L32"/>
    <mergeCell ref="M35:O35"/>
    <mergeCell ref="P35:R35"/>
    <mergeCell ref="A36:B36"/>
    <mergeCell ref="C36:K36"/>
    <mergeCell ref="M36:O36"/>
    <mergeCell ref="Q36:R36"/>
    <mergeCell ref="A33:L33"/>
    <mergeCell ref="Y11:Y14"/>
    <mergeCell ref="Z11:Z14"/>
    <mergeCell ref="L12:M12"/>
    <mergeCell ref="A13:F13"/>
    <mergeCell ref="G13:G14"/>
    <mergeCell ref="H13:I13"/>
    <mergeCell ref="J13:K13"/>
    <mergeCell ref="L13:L14"/>
    <mergeCell ref="M13:M14"/>
    <mergeCell ref="N13:N14"/>
    <mergeCell ref="S11:S14"/>
    <mergeCell ref="T11:T14"/>
    <mergeCell ref="U11:U14"/>
    <mergeCell ref="V11:V14"/>
    <mergeCell ref="W11:W14"/>
    <mergeCell ref="X11:X14"/>
    <mergeCell ref="O13:O14"/>
    <mergeCell ref="P13:P14"/>
    <mergeCell ref="Q13:Q14"/>
    <mergeCell ref="R13:R14"/>
    <mergeCell ref="A3:G3"/>
    <mergeCell ref="H3:P4"/>
    <mergeCell ref="Q3:R6"/>
    <mergeCell ref="A9:F9"/>
    <mergeCell ref="G9:K9"/>
    <mergeCell ref="L9:M9"/>
    <mergeCell ref="L10:M10"/>
    <mergeCell ref="A11:F11"/>
    <mergeCell ref="G11:K11"/>
    <mergeCell ref="L11:M11"/>
    <mergeCell ref="S3:Z10"/>
    <mergeCell ref="A4:G4"/>
    <mergeCell ref="A5:G5"/>
    <mergeCell ref="H5:P6"/>
    <mergeCell ref="A6:G6"/>
    <mergeCell ref="A7:R7"/>
    <mergeCell ref="L8:R8"/>
  </mergeCells>
  <printOptions horizontalCentered="1"/>
  <pageMargins left="0.39370078740157483" right="0.39370078740157483" top="0.39370078740157483" bottom="0.39370078740157483" header="0.39370078740157483" footer="0.39370078740157483"/>
  <pageSetup paperSize="14" scale="47" fitToHeight="0" orientation="landscape" horizontalDpi="1200" verticalDpi="1200" r:id="rId1"/>
  <headerFooter>
    <oddHeader>&amp;L&amp;"Arial,Negrita"&amp;14      PÁGINA&amp;"Arial,Normal": 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Hoja1</vt:lpstr>
      <vt:lpstr>1. INFRAESTRUCTURA EDUCATIVA</vt:lpstr>
      <vt:lpstr>2. POLITICA EDUCATIVA</vt:lpstr>
      <vt:lpstr>educativa 2024 interventoria </vt:lpstr>
      <vt:lpstr>'1. INFRAESTRUCTURA EDUCATIVA'!Área_de_impresión</vt:lpstr>
      <vt:lpstr>'2. POLITICA EDUCATIVA'!Área_de_impresión</vt:lpstr>
      <vt:lpstr>'educativa 2024 interventoria '!Área_de_impresión</vt:lpstr>
      <vt:lpstr>'educativa 2024 interventoria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OFPLA - ANGIE CAROLINA RAMIREZ RUBIANO</dc:creator>
  <cp:keywords/>
  <dc:description/>
  <cp:lastModifiedBy>MONICA LIZETH SAMACA HERNANDEZ</cp:lastModifiedBy>
  <cp:revision/>
  <cp:lastPrinted>2025-01-21T20:16:08Z</cp:lastPrinted>
  <dcterms:created xsi:type="dcterms:W3CDTF">2019-05-29T13:30:52Z</dcterms:created>
  <dcterms:modified xsi:type="dcterms:W3CDTF">2025-01-29T20:32:24Z</dcterms:modified>
  <cp:category/>
  <cp:contentStatus/>
</cp:coreProperties>
</file>