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OFPLA - MONICA LIZETH SAMACÁ HERNANDEZ\GUSPE\2026\INVERSIÓN\1. PLAN DE COMPRAS\CARGUE LEY DE TRANSPARENCIA\"/>
    </mc:Choice>
  </mc:AlternateContent>
  <xr:revisionPtr revIDLastSave="0" documentId="13_ncr:1_{30294354-EBD7-4AF6-8AAC-AAA0F19ECCE0}" xr6:coauthVersionLast="47" xr6:coauthVersionMax="47" xr10:uidLastSave="{00000000-0000-0000-0000-000000000000}"/>
  <bookViews>
    <workbookView xWindow="28680" yWindow="-120" windowWidth="29040" windowHeight="15720" tabRatio="635" xr2:uid="{1BE58464-8632-460D-A978-D1CE4D42D2AE}"/>
  </bookViews>
  <sheets>
    <sheet name="Infraestru Educativa" sheetId="2" r:id="rId1"/>
    <sheet name="Politica Educativa" sheetId="11" r:id="rId2"/>
  </sheets>
  <definedNames>
    <definedName name="_xlnm._FilterDatabase" localSheetId="0" hidden="1">'Infraestru Educativa'!$N$2:$N$87</definedName>
    <definedName name="_xlnm.Print_Area" localSheetId="0">'Infraestru Educativa'!$A$1:$U$70</definedName>
    <definedName name="_xlnm.Print_Area" localSheetId="1">'Politica Educativa'!$A$1:$S$35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11" l="1"/>
  <c r="O35" i="11" s="1"/>
  <c r="R32" i="11"/>
  <c r="R33" i="11" s="1"/>
  <c r="Q32" i="11"/>
  <c r="Q33" i="11" s="1"/>
  <c r="P31" i="11"/>
  <c r="N31" i="11"/>
  <c r="P28" i="11"/>
  <c r="N28" i="11"/>
  <c r="P27" i="11"/>
  <c r="N27" i="11" s="1"/>
  <c r="P26" i="11"/>
  <c r="N26" i="11" s="1"/>
  <c r="P25" i="11"/>
  <c r="N25" i="11"/>
  <c r="P24" i="11"/>
  <c r="N24" i="11" s="1"/>
  <c r="P23" i="11"/>
  <c r="P22" i="11" s="1"/>
  <c r="P33" i="11" s="1"/>
  <c r="N23" i="11"/>
  <c r="P20" i="11"/>
  <c r="M19" i="11"/>
  <c r="N19" i="11" s="1"/>
  <c r="P18" i="11"/>
  <c r="P16" i="11"/>
  <c r="N16" i="11" s="1"/>
  <c r="P15" i="11"/>
  <c r="N15" i="11"/>
  <c r="P14" i="11"/>
  <c r="Q7" i="11"/>
  <c r="N10" i="11" s="1"/>
  <c r="Q9" i="2"/>
  <c r="U47" i="2" l="1"/>
  <c r="S47" i="2"/>
  <c r="Q47" i="2"/>
  <c r="P30" i="2"/>
  <c r="S35" i="2"/>
  <c r="U35" i="2" s="1"/>
  <c r="Q33" i="2"/>
  <c r="S33" i="2" s="1"/>
  <c r="U33" i="2" s="1"/>
  <c r="Q34" i="2"/>
  <c r="S34" i="2" s="1"/>
  <c r="U34" i="2" s="1"/>
  <c r="Q35" i="2"/>
  <c r="P64" i="2"/>
  <c r="P62" i="2"/>
  <c r="P58" i="2"/>
  <c r="P56" i="2"/>
  <c r="P53" i="2"/>
  <c r="P67" i="2" s="1"/>
  <c r="Q67" i="2" s="1"/>
  <c r="S67" i="2" s="1"/>
  <c r="U67" i="2" s="1"/>
  <c r="P40" i="2"/>
  <c r="P36" i="2"/>
  <c r="P26" i="2"/>
  <c r="P23" i="2"/>
  <c r="P20" i="2"/>
  <c r="P17" i="2"/>
  <c r="Q45" i="2"/>
  <c r="S45" i="2" s="1"/>
  <c r="U45" i="2" s="1"/>
  <c r="P61" i="2" l="1"/>
  <c r="P46" i="2" l="1"/>
  <c r="T70" i="2"/>
  <c r="P70" i="2"/>
  <c r="F70" i="2" s="1"/>
  <c r="Q59" i="2"/>
  <c r="S59" i="2" s="1"/>
  <c r="U59" i="2" s="1"/>
  <c r="Q57" i="2"/>
  <c r="S57" i="2" s="1"/>
  <c r="U57" i="2" s="1"/>
  <c r="P44" i="2" l="1"/>
  <c r="Q46" i="2"/>
  <c r="S46" i="2" s="1"/>
  <c r="U46" i="2" s="1"/>
  <c r="Q58" i="2"/>
  <c r="S58" i="2" s="1"/>
  <c r="U58" i="2" s="1"/>
  <c r="Q25" i="2"/>
  <c r="S25" i="2" s="1"/>
  <c r="U25" i="2" s="1"/>
  <c r="Q24" i="2"/>
  <c r="S24" i="2" s="1"/>
  <c r="U24" i="2" s="1"/>
  <c r="P80" i="2" l="1"/>
  <c r="P16" i="2"/>
  <c r="Q56" i="2"/>
  <c r="S56" i="2" s="1"/>
  <c r="U56" i="2" s="1"/>
  <c r="Q52" i="2"/>
  <c r="S52" i="2" s="1"/>
  <c r="U52" i="2" s="1"/>
  <c r="Q51" i="2"/>
  <c r="S51" i="2" s="1"/>
  <c r="U51" i="2" s="1"/>
  <c r="Q50" i="2"/>
  <c r="S50" i="2" s="1"/>
  <c r="U50" i="2" s="1"/>
  <c r="Q49" i="2"/>
  <c r="S49" i="2" s="1"/>
  <c r="U49" i="2" s="1"/>
  <c r="Q48" i="2"/>
  <c r="S48" i="2" s="1"/>
  <c r="U48" i="2" s="1"/>
  <c r="Q44" i="2"/>
  <c r="S44" i="2" s="1"/>
  <c r="U44" i="2" s="1"/>
  <c r="Q53" i="2"/>
  <c r="S53" i="2" s="1"/>
  <c r="Q54" i="2"/>
  <c r="S54" i="2" s="1"/>
  <c r="P66" i="2" l="1"/>
  <c r="Q10" i="2" l="1"/>
  <c r="U54" i="2"/>
  <c r="Q55" i="2"/>
  <c r="S55" i="2" s="1"/>
  <c r="U55" i="2" s="1"/>
  <c r="Q40" i="2" l="1"/>
  <c r="S40" i="2" s="1"/>
  <c r="U40" i="2" s="1"/>
  <c r="Q27" i="2"/>
  <c r="Q28" i="2"/>
  <c r="Q29" i="2"/>
  <c r="Q26" i="2"/>
  <c r="Q37" i="2"/>
  <c r="S37" i="2" s="1"/>
  <c r="U37" i="2" s="1"/>
  <c r="Q38" i="2"/>
  <c r="S38" i="2" s="1"/>
  <c r="U38" i="2" s="1"/>
  <c r="Q39" i="2"/>
  <c r="S39" i="2" s="1"/>
  <c r="U39" i="2" s="1"/>
  <c r="U53" i="2"/>
  <c r="R40" i="2"/>
  <c r="Q42" i="2"/>
  <c r="S42" i="2" s="1"/>
  <c r="U42" i="2" s="1"/>
  <c r="Q43" i="2"/>
  <c r="S43" i="2" s="1"/>
  <c r="U43" i="2" s="1"/>
  <c r="Q41" i="2"/>
  <c r="S41" i="2" s="1"/>
  <c r="U41" i="2" s="1"/>
  <c r="Q23" i="2"/>
  <c r="Q63" i="2"/>
  <c r="S63" i="2" s="1"/>
  <c r="U63" i="2" s="1"/>
  <c r="Q36" i="2" l="1"/>
  <c r="S36" i="2" s="1"/>
  <c r="U36" i="2" s="1"/>
  <c r="S27" i="2"/>
  <c r="U27" i="2" s="1"/>
  <c r="S28" i="2"/>
  <c r="U28" i="2" s="1"/>
  <c r="S29" i="2"/>
  <c r="U29" i="2" s="1"/>
  <c r="T61" i="2"/>
  <c r="Q62" i="2"/>
  <c r="Q61" i="2" s="1"/>
  <c r="Q31" i="2"/>
  <c r="S31" i="2" s="1"/>
  <c r="U31" i="2" s="1"/>
  <c r="Q32" i="2"/>
  <c r="S32" i="2" s="1"/>
  <c r="U32" i="2" s="1"/>
  <c r="Q22" i="2"/>
  <c r="S22" i="2" s="1"/>
  <c r="U22" i="2" s="1"/>
  <c r="Q30" i="2" l="1"/>
  <c r="S30" i="2" s="1"/>
  <c r="U30" i="2" s="1"/>
  <c r="S23" i="2"/>
  <c r="U23" i="2" s="1"/>
  <c r="S26" i="2"/>
  <c r="U26" i="2" s="1"/>
  <c r="Q18" i="2" l="1"/>
  <c r="O70" i="2" l="1"/>
  <c r="S70" i="2" s="1"/>
  <c r="R68" i="2"/>
  <c r="Q21" i="2"/>
  <c r="Q20" i="2" s="1"/>
  <c r="Q19" i="2"/>
  <c r="S19" i="2" s="1"/>
  <c r="U19" i="2" s="1"/>
  <c r="S18" i="2"/>
  <c r="U18" i="2" s="1"/>
  <c r="Q17" i="2"/>
  <c r="S21" i="2" l="1"/>
  <c r="U21" i="2" s="1"/>
  <c r="S20" i="2"/>
  <c r="U20" i="2" s="1"/>
  <c r="S17" i="2"/>
  <c r="U17" i="2" s="1"/>
  <c r="S62" i="2"/>
  <c r="U62" i="2" s="1"/>
  <c r="S61" i="2" l="1"/>
  <c r="T68" i="2" l="1"/>
  <c r="U61" i="2"/>
  <c r="Q16" i="2" l="1"/>
  <c r="S16" i="2" l="1"/>
  <c r="U16" i="2" s="1"/>
  <c r="Q66" i="2"/>
  <c r="Q65" i="2"/>
  <c r="S65" i="2" s="1"/>
  <c r="U65" i="2" s="1"/>
  <c r="Q64" i="2" l="1"/>
  <c r="S64" i="2" s="1"/>
  <c r="U64" i="2" s="1"/>
  <c r="S66" i="2"/>
  <c r="U66" i="2" s="1"/>
  <c r="Q68" i="2"/>
  <c r="S68" i="2" s="1"/>
  <c r="U68" i="2" s="1"/>
  <c r="P68" i="2"/>
  <c r="Q12" i="2" l="1"/>
</calcChain>
</file>

<file path=xl/sharedStrings.xml><?xml version="1.0" encoding="utf-8"?>
<sst xmlns="http://schemas.openxmlformats.org/spreadsheetml/2006/main" count="506" uniqueCount="179">
  <si>
    <t>FORMULAR Y EVALUAR PROYECTOS DE INVERSIÓN</t>
  </si>
  <si>
    <t>POLICÍA NACIONAL</t>
  </si>
  <si>
    <r>
      <rPr>
        <b/>
        <sz val="11"/>
        <rFont val="Arial"/>
        <family val="2"/>
      </rPr>
      <t>CÓDIGO:</t>
    </r>
    <r>
      <rPr>
        <sz val="11"/>
        <rFont val="Arial"/>
        <family val="2"/>
      </rPr>
      <t xml:space="preserve"> 1DE-FR-0012</t>
    </r>
  </si>
  <si>
    <r>
      <rPr>
        <b/>
        <sz val="11"/>
        <rFont val="Arial"/>
        <family val="2"/>
      </rPr>
      <t>FECHA:</t>
    </r>
    <r>
      <rPr>
        <sz val="11"/>
        <rFont val="Arial"/>
        <family val="2"/>
      </rPr>
      <t xml:space="preserve"> 02-03-2020</t>
    </r>
  </si>
  <si>
    <t>PLAN ANUAL DE ADQUISICIONES</t>
  </si>
  <si>
    <r>
      <rPr>
        <b/>
        <sz val="11"/>
        <rFont val="Arial"/>
        <family val="2"/>
      </rPr>
      <t xml:space="preserve">VERSIÓN: </t>
    </r>
    <r>
      <rPr>
        <sz val="11"/>
        <rFont val="Arial"/>
        <family val="2"/>
      </rPr>
      <t xml:space="preserve"> 2</t>
    </r>
  </si>
  <si>
    <t>AÑO : 2026</t>
  </si>
  <si>
    <t xml:space="preserve">PROYECTO : </t>
  </si>
  <si>
    <t>FORTALECIMIENTO DE LA INFRAESTRUCTURA EDUCATIVA Y ADMINISTRATIVA DE LA POLICÍA NACIONAL</t>
  </si>
  <si>
    <t>Total apropiación recurso 10</t>
  </si>
  <si>
    <t>Total apropiación recurso 11</t>
  </si>
  <si>
    <t>Total apropiación recurso 16</t>
  </si>
  <si>
    <t>Total apropiación recurso 50</t>
  </si>
  <si>
    <t xml:space="preserve">CODIGO BPIN : </t>
  </si>
  <si>
    <t>Total apropiación proyecto:</t>
  </si>
  <si>
    <t>CODIGO PRESUPUESTAL</t>
  </si>
  <si>
    <t>RECURSO</t>
  </si>
  <si>
    <t>SITUACIÓN DE FONDOS</t>
  </si>
  <si>
    <t>ITEMS</t>
  </si>
  <si>
    <t>CANT.</t>
  </si>
  <si>
    <t>VALOR UNITARIO $</t>
  </si>
  <si>
    <t>SUBTOTAL $</t>
  </si>
  <si>
    <t>GASTOS NACIONALIZACIÓN $</t>
  </si>
  <si>
    <t>VALOR TOTAL 
POR ITEM $</t>
  </si>
  <si>
    <t>EJECUTADO $</t>
  </si>
  <si>
    <t>PENDIENTE $</t>
  </si>
  <si>
    <t>PRG</t>
  </si>
  <si>
    <t>SUB</t>
  </si>
  <si>
    <t>PROY</t>
  </si>
  <si>
    <t>ORD.</t>
  </si>
  <si>
    <t>SUBORD</t>
  </si>
  <si>
    <t>ITEM</t>
  </si>
  <si>
    <t>CSF</t>
  </si>
  <si>
    <t>SSF</t>
  </si>
  <si>
    <t>CONSECUTIVO</t>
  </si>
  <si>
    <t>DESCRIPCIÓN</t>
  </si>
  <si>
    <t>0100</t>
  </si>
  <si>
    <t>INFRAESTRUCTURA DE SOPORTE CONSTRUIDA Y DOTADA</t>
  </si>
  <si>
    <t>02</t>
  </si>
  <si>
    <t>ADQUISICIÓN DE BIENES Y SERVICIOS</t>
  </si>
  <si>
    <t>0</t>
  </si>
  <si>
    <t>1501022</t>
  </si>
  <si>
    <t>X</t>
  </si>
  <si>
    <t>2.1</t>
  </si>
  <si>
    <t>2.2</t>
  </si>
  <si>
    <t>3.1</t>
  </si>
  <si>
    <t>3.2</t>
  </si>
  <si>
    <t>3.3</t>
  </si>
  <si>
    <t>4.1</t>
  </si>
  <si>
    <t>4.2</t>
  </si>
  <si>
    <t>4.3</t>
  </si>
  <si>
    <t>5.1</t>
  </si>
  <si>
    <t>5.2</t>
  </si>
  <si>
    <t>1501031</t>
  </si>
  <si>
    <t>INFRAESTRUCTURA DE SOPORTE ADECUADA Y DOTADA</t>
  </si>
  <si>
    <t>TOTAL GENERAL</t>
  </si>
  <si>
    <t>ELABORÓ:</t>
  </si>
  <si>
    <t>REVISÓ:</t>
  </si>
  <si>
    <t>FECHA:</t>
  </si>
  <si>
    <t>5.3</t>
  </si>
  <si>
    <t>5.4</t>
  </si>
  <si>
    <t>5.5</t>
  </si>
  <si>
    <t>7.1</t>
  </si>
  <si>
    <t>8.1</t>
  </si>
  <si>
    <t>6.1</t>
  </si>
  <si>
    <t>3.4</t>
  </si>
  <si>
    <t>3.5</t>
  </si>
  <si>
    <t>3.6</t>
  </si>
  <si>
    <t>8.2</t>
  </si>
  <si>
    <t>8.3</t>
  </si>
  <si>
    <t>9.1</t>
  </si>
  <si>
    <t>9.2</t>
  </si>
  <si>
    <t>7.2</t>
  </si>
  <si>
    <t>10.1</t>
  </si>
  <si>
    <t>Consultoría de estudios diseños para la construcción de un bloque multifuncional para el Centro de Instrucción Leticia "CILET"</t>
  </si>
  <si>
    <t>11.1</t>
  </si>
  <si>
    <t>Interventoría técnica, administrativa, financiera, legal, contable y ambiental para las obras de urbanismo y seguridad de instalaciones para para la Escuela de Seguridad Vial</t>
  </si>
  <si>
    <t>Obras de urbanismo y seguridad de instalaciones para la Escuela de Seguridad Vial</t>
  </si>
  <si>
    <t>6.2</t>
  </si>
  <si>
    <t>6.3</t>
  </si>
  <si>
    <t>7.3</t>
  </si>
  <si>
    <t>12.1</t>
  </si>
  <si>
    <t>13.1</t>
  </si>
  <si>
    <r>
      <t xml:space="preserve">                    </t>
    </r>
    <r>
      <rPr>
        <b/>
        <sz val="11"/>
        <rFont val="Arial"/>
        <family val="2"/>
      </rPr>
      <t xml:space="preserve"> SUBTOTAL RECURSO 16</t>
    </r>
  </si>
  <si>
    <t>Mantenimiento Mayor a la Escuela de Investigación Policial ,"ESINC"</t>
  </si>
  <si>
    <t>Mantenimiento Mayor a la Escuela de Policía Miguel Antonio Mena Caicedo "ESMAC"</t>
  </si>
  <si>
    <t>Construcción y dotación de un centro de entrenamiento y validación policial "CEVAP", para la Escuela Nacional de Carabineros Alfonso López Pumarejo, "ESCAR".</t>
  </si>
  <si>
    <t>Interventoría técnica, administrativa, financiera, legal, contable y ambiental para la Construcción y dotación de un centro de entrenamiento y validación policial "CEVAP", para la Escuela Nacional de Carabineros Alfonso López Pumarejo, "ESCAR".</t>
  </si>
  <si>
    <t>Construcción y dotación de un centro de entrenamiento y validación policial "CEVAP", para la Escuela de Policía Provincia de Sumapaz "IT. Maritza Bonilla Ruiz", "ESSUM".</t>
  </si>
  <si>
    <t>Interventoría técnica, administrativa, financiera, legal, contable y ambiental para la Construcción y dotación de un centro de entrenamiento y validación policial "CEVAP", para la Escuela de Policía Provincia de Sumapaz "IT. Maritza Bonilla Ruiz", "ESSUM".</t>
  </si>
  <si>
    <t>Elaboración de estudios y diseños  para la construcción de un sistema de almacenamiento y tratamiento de agua potable para la Escuela de Policía Miguel Antonio Mena Caicedo,  "ESMAC".</t>
  </si>
  <si>
    <t>Interventoría técnica, administrativa, financiera, legal, contable y ambiental para la consultoría de estudios y diseños para la construcción de un sistema de almacenamiento y tratamiento de agua potable  para la Escuela de Policía Miguel Antonio Mena Caicedo, "ESMAC".</t>
  </si>
  <si>
    <t>Licencias y permisos para la construcción de un sistema de almacenamiento y tratamiento de agua potable para la Escuela de Policía Miguel Antonio Mena Caicedo, "ESMAC".</t>
  </si>
  <si>
    <t>Construcción Cabaña del Carabinero de la Escuela de Posgrados de Policía "Miguel Antonio Lleras Pizarro","ESPOL".</t>
  </si>
  <si>
    <t>Interventoría técnica, administrativa, financiera, legal, contable y ambiental para la Construcción cabaña del Carabinero de la Escuela de Posgrados de Policía "Miguel Antonio Lleras Pizarro", "ESPOL".</t>
  </si>
  <si>
    <t>Interventoría técnica, administrativa, financiera, legal, contable y ambiental para la Consultoría de Estudios y diseños para para la construcción de un bloque multifuncional para el Centro de Instrucción Leticia "CILET"</t>
  </si>
  <si>
    <t>Expedición de licencias para la  construcción de un bloque multifuncional para el Centro de Instrucción Leticia "CILET"</t>
  </si>
  <si>
    <t>Elaboración de estudios y diseños geoeléctricos, hidrogeológicos e hidráulicos  para la construcción, exploración y prospección de un sistema de extracción de aguas subterráneas  para el Centro de Instrucción Wayuú,  "CIWAY".</t>
  </si>
  <si>
    <t>Interventoría técnica, administrativa, financiera, legal, contable y ambiental para la elaboración de estudios y diseños geoeléctricos, hidrogeológicos e hidráulicos  para la construcción, exploración y prospección de un sistema de extracción de aguas subterráneas   para el Centro de Instrucción Wayuú,  "CIWAY".</t>
  </si>
  <si>
    <t>Licencias y permisos para la construcción un sistema de extracción de aguas subterráneas para el Centro de Instrucción Wayuú,  "CIWAY".</t>
  </si>
  <si>
    <t>Elaboración de estudios hidrológicos e hidráulicos y diseños para la construcción de elementos para la evacuación de aguas de escorrentía de la  Escuela de Carabineros Rafael Núñez "ESRAN".</t>
  </si>
  <si>
    <t>Interventoría técnica, administrativa, financiera, legal, contable y ambiental para construcción de elementos para la evacuación de aguas de escorrentía de la  Escuela de Carabineros Rafael Núñez "ESRAN".</t>
  </si>
  <si>
    <t>ESCUELA NACIONAL DE CARABINEROS "ALFONSO LÓPEZ PUMAREJO" (ESCAR)</t>
  </si>
  <si>
    <t>ESCUELA DE POLICÍA PROVINCIA DE SUMAPAZ INTENDENTE MARITZA BONILLA RUIZ (ESSUM)</t>
  </si>
  <si>
    <t>ESCUELA DE CARABINEROS PROVICIA DE VÉLEZ "MAYOR GENERAL MANUEL JOSE LÓPEZ GÓMEZ" (ESVEL)</t>
  </si>
  <si>
    <t>ESCUELA DE POLICÍA "MIGUEL ANTONIO CAICEDO MENA" (ESMAC)</t>
  </si>
  <si>
    <t>ESCUELA DE POSGRADOS DE POLICÍA "MIGUEL ANTONIO LLERAS PIZARRO" (ESPOL)</t>
  </si>
  <si>
    <t>CENTRO DE INSTRUCCIÓN LETICA (CILET)</t>
  </si>
  <si>
    <t>CENTRO DE INSTRUCCIÓN WAYUÚ (CIWAY)</t>
  </si>
  <si>
    <t>ESCUELA DE CARABINEROS "RAFAEL NÚÑEZ" (ESRAN)</t>
  </si>
  <si>
    <t>ESCUELA DE SEGURIDAD VIAL (ESEVI)</t>
  </si>
  <si>
    <t>ESCUELA DE POLICIA MIGUEL ANTONIO MENA CAICEDO (ESMAC)</t>
  </si>
  <si>
    <t>3.7</t>
  </si>
  <si>
    <t>3.8</t>
  </si>
  <si>
    <t>Expedición de licencias para la demolición de edificaciones existentes declaradas en mal estado para la Escuela de Carabineros Provincia de Vélez "Manuel José López", "ESVEL".</t>
  </si>
  <si>
    <t>Demolición, cargue, transporte y disposición final de edificaciones declaradas en mal estado de la Escuela de Carabineros Provincia de Vélez "Manuel José López", "ESVEL".</t>
  </si>
  <si>
    <t>Expedición de licencias para la demolición de edificaciones existentes declaradas en mal estado para la Escuela de Carabineros Rafael Núñez "ESRAN"</t>
  </si>
  <si>
    <t>Demolición, cargue, transporte y disposición final de residuos de edificaciones declaradas en mal estado de la Escuela de Carabineros Rafael Núñez "ESRAN".</t>
  </si>
  <si>
    <t>Licencias y permisos para los hidrológicos e hidráulicos y diseños para la construcción de elementos para la evacuación de aguas de escorrentía de la  Escuela de Carabineros Rafael Núñez "ESRAN".</t>
  </si>
  <si>
    <t>DIRECCIÓN DE EDUCACIÓN POLICIAL (DIEPO)</t>
  </si>
  <si>
    <t>ESCUELA DE CADETES DE POLICÍA "GENERAL FRANCISCO DE PAULA SANTANDER" (ECSAN)</t>
  </si>
  <si>
    <t>Obras de urbanismo y pavimentación de vías en las instalaciones de la Dirección de Educación Policial "DIEPO"</t>
  </si>
  <si>
    <t>Obras de urbanismo y pavimentación de vías en las instalaciones de la Escuela de Cadetes de Policía General Francisco de Paula Santander "ECSAN"</t>
  </si>
  <si>
    <t>ESCUELA DE INVESTIGACIÓN CRIMINAL (ESINC)</t>
  </si>
  <si>
    <t>IJ. ALFREDO VÁSQUEZ GUZMÁN
Gerente Técnico Fortalecimiento a la Infraestructura Educativa y Administrativa</t>
  </si>
  <si>
    <t xml:space="preserve">
CR. MAURICIO ANDRÉS CARRILLO ÁLVAREZ
Director Educación Policial (E)</t>
  </si>
  <si>
    <t>1.1</t>
  </si>
  <si>
    <t>1.2</t>
  </si>
  <si>
    <t>IT. EDGAR ALEXANDER SÁNCHEZ SUAREZ
Gestor de Planeación DIEPO (E)
TC. PAULA ANDREA SERNA BUSTAMANTE
Vicerrectora Administrativa y Logistica - DIEPO
TC. MARÍA DEL PILAR CASTRO ORTEGA 
Jefe Grupo de Planeación - DIEPO 
TC. JONNATHAN PITERSON BURBANO POLO
Subdirector Educación Policial (E)</t>
  </si>
  <si>
    <t>8.4</t>
  </si>
  <si>
    <t>8.5</t>
  </si>
  <si>
    <t>8.6</t>
  </si>
  <si>
    <t>8.7</t>
  </si>
  <si>
    <t xml:space="preserve">Construccción, exploración y prospección de un pozo de aguas subterráneas para la Escuela de Carabineros Rafael Núñez </t>
  </si>
  <si>
    <t xml:space="preserve">Interventoría técnica, administrativa, financiera, legal, contable y ambiental para la construccción, exploración y prospección de un pozo de aguas subterráneas de la Escuela de Carabineros Rafael Núñez </t>
  </si>
  <si>
    <t>Consultoría de estudios diseños para la construcción de un centro de entrenamiento policial para la Escuela de Posgrados de Policía "Miguel Antonio Lleras Pizarro", "ESPOL".</t>
  </si>
  <si>
    <t>Interventoría técnica, administrativa, financiera, legal, contable y ambiental para la Consultoría de estudios diseños y expedición de licencias para la construcción de un centro de entrenamiento policial para la Escuela de Posgrados de Policía "Miguel Antonio Lleras Pizarro", "ESPOL".</t>
  </si>
  <si>
    <t>Expedición de licencias para la construcción de un centro de entrenamiento policial para la Escuela de Posgrados de Policía "Miguel Antonio Lleras Pizarro", "ESPOL".</t>
  </si>
  <si>
    <t xml:space="preserve">Expedición de licencias para la concesion de aprovechamiento del agua que suministre el pozo para Escuela de Carabineros Rafael Núñez </t>
  </si>
  <si>
    <t>SUBTOTAL RECURSO 10</t>
  </si>
  <si>
    <t xml:space="preserve">Página 1 de 1     </t>
  </si>
  <si>
    <r>
      <rPr>
        <b/>
        <sz val="16"/>
        <rFont val="Arial"/>
        <family val="2"/>
      </rPr>
      <t>CÓDIGO:</t>
    </r>
    <r>
      <rPr>
        <sz val="16"/>
        <rFont val="Arial"/>
        <family val="2"/>
      </rPr>
      <t xml:space="preserve"> 1DE-FR-0012</t>
    </r>
  </si>
  <si>
    <r>
      <rPr>
        <b/>
        <sz val="16"/>
        <rFont val="Arial"/>
        <family val="2"/>
      </rPr>
      <t>FECHA:</t>
    </r>
    <r>
      <rPr>
        <sz val="16"/>
        <rFont val="Arial"/>
        <family val="2"/>
      </rPr>
      <t xml:space="preserve"> 02-03-2020</t>
    </r>
  </si>
  <si>
    <t xml:space="preserve">                                                                                        PLAN ANUAL DE ADQUISICIONES                                                                           </t>
  </si>
  <si>
    <r>
      <rPr>
        <b/>
        <sz val="16"/>
        <rFont val="Arial"/>
        <family val="2"/>
      </rPr>
      <t xml:space="preserve">VERSIÓN: </t>
    </r>
    <r>
      <rPr>
        <sz val="16"/>
        <rFont val="Arial"/>
        <family val="2"/>
      </rPr>
      <t xml:space="preserve"> 2</t>
    </r>
  </si>
  <si>
    <t>PROYECTO :</t>
  </si>
  <si>
    <t>MEJORAMIENTO POLÍTICA EDUCATIVA DE LA POLICÍA  NACIONAL</t>
  </si>
  <si>
    <t>CODIGO PROPUESTAL</t>
  </si>
  <si>
    <t>TIPO RECURSO</t>
  </si>
  <si>
    <t>VALOR TOTAL POR ITEM $</t>
  </si>
  <si>
    <t>ORD</t>
  </si>
  <si>
    <t>DOCUMENTOS METODOLÓGICOS</t>
  </si>
  <si>
    <t>Adquisición de Bienes y Servicios</t>
  </si>
  <si>
    <t>1</t>
  </si>
  <si>
    <t>Investigación científica para el diseño e implementación de un dron de patrullaje policial,como apoyo del servicio de Policía</t>
  </si>
  <si>
    <t>Prestación de servicios profesionales para la virtualización de unidades académicas de los programas académicos,  para ser alojados en la Learning Management System (LMS) Moodle de la Dirección de Educación Policial.</t>
  </si>
  <si>
    <t>SERVICIO DE APOYO FINANCIERO PARA EL FORTALECIMIENTO DEL TALENTO HUMANO</t>
  </si>
  <si>
    <t>26  Maestrías en educación
12 Maestrías en tecnología educativa y medios innovadores para la educación virtual.</t>
  </si>
  <si>
    <t>Servicios de Apoyo financiero para el fortalecimiento del talento humano 2 Doctorados</t>
  </si>
  <si>
    <t>SERVICIOS TECNOLÓGICOS</t>
  </si>
  <si>
    <t>Simulador Inspección antidrogas (realidad virtual).</t>
  </si>
  <si>
    <t>Aula virtual "Mejorando la Enseñanza de Técnicos Profesionales en Identificación de Automotores y Morfologías de Sistemas de Transporte en Colombia"</t>
  </si>
  <si>
    <t>Realidad virtual (VR) con inteligencia artificial (IA) para prácticas en escenarios de inteligencia y contrainteligencia</t>
  </si>
  <si>
    <t>Optimización tecnológica para la Direccion de Educacion Policial</t>
  </si>
  <si>
    <t xml:space="preserve">Instalación y Adecuación de 8 Aulas Interactivas de Idiomas para las Escuelas de la Dirección de Educación Policial -ESAGU, ESBOL, ESVEL, ESMEB, ESREY, ESECU, ESPOL, CENOP </t>
  </si>
  <si>
    <t>Adquisición, instalación y puesta en funcionamiento simulador de polígono virtual: ESECU, ESANA, ESVEL, ESRAN, ESPOL</t>
  </si>
  <si>
    <t>Laboratorio Territorio en Escena “Simulación de Crisis, Decisiones y Vocería en Seguridad Pública”</t>
  </si>
  <si>
    <t>Actualización simulador de vuelo</t>
  </si>
  <si>
    <t>3.9</t>
  </si>
  <si>
    <t>Implementación de un Centro de Información Estratégica Policial Seccional (CIEPS), mediante la adquisición e instalación del componente tecnológico y demás elementos requeridos, para la formación de alféreces y cadetes de la Escuela de Cadetes de Policía “General Francisco de Paula Santander”.</t>
  </si>
  <si>
    <t xml:space="preserve">MY. MARTHA LUCIA GALLEGO BETANCOURTH   
Gerente técnico Mejoramiento a la Politica Educativa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</si>
  <si>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IT. YASBLEYDY ROZO ANDRADE
Gestor de Planeación - DIEPO                                                                            
TC. MARIA DEL PILAR CASTRO ORTEGA 
Jefe de Planeación  DIEPO           
TC.PAULA ANDREA SERNA BUSTAMANTE 
Jefe Área Logística y Financiera                                                                        
CR. MAURICIO ANDRÉS CARRILLO ÁLVAREZ
Subdirector de Educación Policial                                                                                                                                                                                   </t>
  </si>
  <si>
    <t xml:space="preserve">APROBÓ: CR.  OLESKYENIO ENRIQUE FLOREZ RINCÓN
                  Director de Educación Policial  </t>
  </si>
  <si>
    <t>FECHA:17/11/2025</t>
  </si>
  <si>
    <t>R'11</t>
  </si>
  <si>
    <t>DOCUMENTOS METODOLOGICOS</t>
  </si>
  <si>
    <t>R'16</t>
  </si>
  <si>
    <t>SIIF</t>
  </si>
  <si>
    <t>SERVICIO DE EDUCACIÓN INFORMAL PARA LA GESTIÓN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</si>
</sst>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\ #,##0.00;[Red]\-&quot;$&quot;\ #,##0.00"/>
    <numFmt numFmtId="41" formatCode="_-* #,##0_-;\-* #,##0_-;_-* &quot;-&quot;_-;_-@_-"/>
    <numFmt numFmtId="43" formatCode="_-* #,##0.00_-;\-* #,##0.00_-;_-* &quot;-&quot;??_-;_-@_-"/>
    <numFmt numFmtId="165" formatCode="#,##0.000000000"/>
    <numFmt numFmtId="166" formatCode="#,##0.000"/>
    <numFmt numFmtId="167" formatCode="_-* #,##0.00\ _€_-;\-* #,##0.00\ _€_-;_-* &quot;-&quot;??\ _€_-;_-@_-"/>
    <numFmt numFmtId="168" formatCode="&quot;$&quot;\ 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sz val="14"/>
      <color rgb="FF0000FF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rgb="FF0000FF"/>
      <name val="Arial"/>
      <family val="2"/>
    </font>
    <font>
      <sz val="12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5" fillId="0" borderId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7">
    <xf numFmtId="0" fontId="0" fillId="0" borderId="0" xfId="0"/>
    <xf numFmtId="4" fontId="2" fillId="2" borderId="8" xfId="2" applyNumberFormat="1" applyFont="1" applyFill="1" applyBorder="1" applyAlignment="1">
      <alignment vertical="center" wrapText="1"/>
    </xf>
    <xf numFmtId="0" fontId="2" fillId="2" borderId="8" xfId="2" applyFont="1" applyFill="1" applyBorder="1" applyAlignment="1">
      <alignment horizontal="right" vertical="center" wrapText="1"/>
    </xf>
    <xf numFmtId="0" fontId="2" fillId="2" borderId="8" xfId="2" applyFont="1" applyFill="1" applyBorder="1" applyAlignment="1">
      <alignment vertical="center" wrapText="1"/>
    </xf>
    <xf numFmtId="0" fontId="3" fillId="2" borderId="9" xfId="2" applyFont="1" applyFill="1" applyBorder="1" applyAlignment="1">
      <alignment vertical="center" wrapText="1"/>
    </xf>
    <xf numFmtId="0" fontId="3" fillId="2" borderId="0" xfId="2" applyFont="1" applyFill="1" applyAlignment="1">
      <alignment vertical="center" wrapText="1"/>
    </xf>
    <xf numFmtId="0" fontId="3" fillId="2" borderId="11" xfId="2" applyFont="1" applyFill="1" applyBorder="1" applyAlignment="1">
      <alignment vertical="center" wrapText="1"/>
    </xf>
    <xf numFmtId="4" fontId="2" fillId="2" borderId="0" xfId="2" applyNumberFormat="1" applyFont="1" applyFill="1" applyAlignment="1">
      <alignment vertical="center" wrapText="1"/>
    </xf>
    <xf numFmtId="0" fontId="2" fillId="2" borderId="0" xfId="2" applyFont="1" applyFill="1" applyAlignment="1">
      <alignment horizontal="right" vertical="center" wrapText="1"/>
    </xf>
    <xf numFmtId="0" fontId="2" fillId="2" borderId="0" xfId="2" applyFont="1" applyFill="1" applyAlignment="1">
      <alignment vertical="center" wrapText="1"/>
    </xf>
    <xf numFmtId="0" fontId="3" fillId="2" borderId="0" xfId="2" applyFont="1" applyFill="1" applyAlignment="1">
      <alignment horizontal="justify" vertical="center" wrapText="1"/>
    </xf>
    <xf numFmtId="0" fontId="3" fillId="2" borderId="11" xfId="2" applyFont="1" applyFill="1" applyBorder="1" applyAlignment="1">
      <alignment horizontal="justify" vertical="center" wrapText="1"/>
    </xf>
    <xf numFmtId="4" fontId="3" fillId="2" borderId="13" xfId="2" applyNumberFormat="1" applyFont="1" applyFill="1" applyBorder="1" applyAlignment="1">
      <alignment vertical="center" wrapText="1"/>
    </xf>
    <xf numFmtId="0" fontId="2" fillId="2" borderId="13" xfId="2" applyFont="1" applyFill="1" applyBorder="1" applyAlignment="1">
      <alignment horizontal="right" vertical="center" wrapText="1"/>
    </xf>
    <xf numFmtId="0" fontId="3" fillId="2" borderId="13" xfId="2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3" fontId="3" fillId="0" borderId="1" xfId="1" applyFont="1" applyFill="1" applyBorder="1" applyAlignment="1">
      <alignment horizontal="left" vertical="center" wrapText="1" readingOrder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166" fontId="3" fillId="0" borderId="1" xfId="0" applyNumberFormat="1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0" xfId="4" applyFont="1" applyFill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2" fillId="0" borderId="3" xfId="0" applyFont="1" applyBorder="1" applyAlignment="1">
      <alignment vertical="center"/>
    </xf>
    <xf numFmtId="43" fontId="2" fillId="2" borderId="1" xfId="3" applyNumberFormat="1" applyFont="1" applyFill="1" applyBorder="1" applyAlignment="1">
      <alignment horizontal="center" vertical="center" wrapText="1" readingOrder="1"/>
    </xf>
    <xf numFmtId="43" fontId="3" fillId="2" borderId="2" xfId="3" applyNumberFormat="1" applyFont="1" applyFill="1" applyBorder="1" applyAlignment="1">
      <alignment horizontal="center" vertical="center" wrapText="1" readingOrder="1"/>
    </xf>
    <xf numFmtId="4" fontId="3" fillId="2" borderId="1" xfId="0" applyNumberFormat="1" applyFont="1" applyFill="1" applyBorder="1" applyAlignment="1">
      <alignment horizontal="right" vertical="center" wrapText="1"/>
    </xf>
    <xf numFmtId="166" fontId="3" fillId="2" borderId="1" xfId="0" applyNumberFormat="1" applyFont="1" applyFill="1" applyBorder="1" applyAlignment="1">
      <alignment horizontal="justify" vertical="center" wrapText="1"/>
    </xf>
    <xf numFmtId="43" fontId="3" fillId="2" borderId="1" xfId="3" applyNumberFormat="1" applyFont="1" applyFill="1" applyBorder="1" applyAlignment="1">
      <alignment horizontal="center" vertical="center" wrapText="1" readingOrder="1"/>
    </xf>
    <xf numFmtId="0" fontId="3" fillId="2" borderId="1" xfId="4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right" vertical="center" wrapText="1"/>
    </xf>
    <xf numFmtId="43" fontId="2" fillId="2" borderId="1" xfId="3" applyNumberFormat="1" applyFont="1" applyFill="1" applyBorder="1" applyAlignment="1">
      <alignment horizontal="right" vertical="center" wrapText="1" readingOrder="1"/>
    </xf>
    <xf numFmtId="0" fontId="2" fillId="2" borderId="15" xfId="0" applyFont="1" applyFill="1" applyBorder="1" applyAlignment="1">
      <alignment horizontal="center" vertical="center"/>
    </xf>
    <xf numFmtId="43" fontId="2" fillId="2" borderId="15" xfId="3" applyNumberFormat="1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right" vertical="center" wrapText="1"/>
    </xf>
    <xf numFmtId="43" fontId="3" fillId="2" borderId="1" xfId="0" applyNumberFormat="1" applyFont="1" applyFill="1" applyBorder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8" fontId="3" fillId="2" borderId="1" xfId="1" applyNumberFormat="1" applyFont="1" applyFill="1" applyBorder="1" applyAlignment="1">
      <alignment horizontal="right" vertical="center" wrapText="1" readingOrder="1"/>
    </xf>
    <xf numFmtId="8" fontId="2" fillId="2" borderId="1" xfId="1" applyNumberFormat="1" applyFont="1" applyFill="1" applyBorder="1" applyAlignment="1">
      <alignment horizontal="right" vertical="center" wrapText="1" readingOrder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8" xfId="2" applyFont="1" applyFill="1" applyBorder="1" applyAlignment="1">
      <alignment vertical="center"/>
    </xf>
    <xf numFmtId="0" fontId="3" fillId="2" borderId="8" xfId="2" applyFont="1" applyFill="1" applyBorder="1" applyAlignment="1">
      <alignment vertical="center" wrapText="1"/>
    </xf>
    <xf numFmtId="0" fontId="2" fillId="2" borderId="0" xfId="2" applyFont="1" applyFill="1" applyAlignment="1">
      <alignment vertical="center"/>
    </xf>
    <xf numFmtId="165" fontId="2" fillId="2" borderId="0" xfId="2" applyNumberFormat="1" applyFont="1" applyFill="1" applyAlignment="1">
      <alignment vertical="center" wrapText="1"/>
    </xf>
    <xf numFmtId="4" fontId="3" fillId="2" borderId="0" xfId="2" applyNumberFormat="1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168" fontId="2" fillId="2" borderId="0" xfId="0" applyNumberFormat="1" applyFont="1" applyFill="1" applyAlignment="1">
      <alignment vertical="center"/>
    </xf>
    <xf numFmtId="43" fontId="2" fillId="0" borderId="0" xfId="0" applyNumberFormat="1" applyFont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4" fontId="2" fillId="2" borderId="15" xfId="0" applyNumberFormat="1" applyFont="1" applyFill="1" applyBorder="1" applyAlignment="1">
      <alignment horizontal="right" vertical="center" wrapText="1"/>
    </xf>
    <xf numFmtId="166" fontId="3" fillId="2" borderId="2" xfId="0" applyNumberFormat="1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center" vertical="center"/>
    </xf>
    <xf numFmtId="168" fontId="2" fillId="0" borderId="0" xfId="0" applyNumberFormat="1" applyFont="1" applyAlignment="1">
      <alignment vertical="center"/>
    </xf>
    <xf numFmtId="166" fontId="2" fillId="0" borderId="1" xfId="0" applyNumberFormat="1" applyFont="1" applyBorder="1" applyAlignment="1">
      <alignment horizontal="justify" vertical="center" wrapText="1"/>
    </xf>
    <xf numFmtId="43" fontId="2" fillId="0" borderId="1" xfId="3" applyNumberFormat="1" applyFont="1" applyFill="1" applyBorder="1" applyAlignment="1">
      <alignment horizontal="center" vertical="center" wrapText="1" readingOrder="1"/>
    </xf>
    <xf numFmtId="43" fontId="3" fillId="0" borderId="1" xfId="3" applyNumberFormat="1" applyFont="1" applyFill="1" applyBorder="1" applyAlignment="1">
      <alignment horizontal="center" vertical="center" wrapText="1" readingOrder="1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43" fontId="3" fillId="0" borderId="2" xfId="3" applyNumberFormat="1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vertical="center"/>
    </xf>
    <xf numFmtId="43" fontId="3" fillId="0" borderId="1" xfId="0" applyNumberFormat="1" applyFont="1" applyBorder="1" applyAlignment="1">
      <alignment vertical="center"/>
    </xf>
    <xf numFmtId="166" fontId="3" fillId="0" borderId="16" xfId="0" applyNumberFormat="1" applyFont="1" applyBorder="1" applyAlignment="1">
      <alignment horizontal="justify" vertical="center" wrapText="1"/>
    </xf>
    <xf numFmtId="0" fontId="4" fillId="3" borderId="0" xfId="0" applyFont="1" applyFill="1" applyAlignment="1">
      <alignment vertical="center"/>
    </xf>
    <xf numFmtId="0" fontId="2" fillId="3" borderId="0" xfId="2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25" xfId="2" applyFont="1" applyFill="1" applyBorder="1" applyAlignment="1">
      <alignment vertical="center"/>
    </xf>
    <xf numFmtId="0" fontId="3" fillId="2" borderId="27" xfId="2" applyFont="1" applyFill="1" applyBorder="1" applyAlignment="1">
      <alignment vertical="center" wrapText="1"/>
    </xf>
    <xf numFmtId="0" fontId="3" fillId="2" borderId="26" xfId="2" applyFont="1" applyFill="1" applyBorder="1" applyAlignment="1">
      <alignment vertical="center" wrapText="1"/>
    </xf>
    <xf numFmtId="0" fontId="3" fillId="2" borderId="28" xfId="2" applyFont="1" applyFill="1" applyBorder="1" applyAlignment="1">
      <alignment vertical="center" wrapText="1"/>
    </xf>
    <xf numFmtId="0" fontId="2" fillId="2" borderId="26" xfId="2" applyFont="1" applyFill="1" applyBorder="1" applyAlignment="1">
      <alignment vertical="center"/>
    </xf>
    <xf numFmtId="0" fontId="3" fillId="2" borderId="29" xfId="2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3" fillId="0" borderId="23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4" fontId="2" fillId="2" borderId="23" xfId="0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4" applyFont="1" applyAlignment="1">
      <alignment horizontal="left" vertical="center" wrapText="1"/>
    </xf>
    <xf numFmtId="4" fontId="3" fillId="2" borderId="23" xfId="0" applyNumberFormat="1" applyFont="1" applyFill="1" applyBorder="1" applyAlignment="1">
      <alignment horizontal="right" vertical="center" wrapText="1"/>
    </xf>
    <xf numFmtId="4" fontId="2" fillId="2" borderId="30" xfId="0" applyNumberFormat="1" applyFont="1" applyFill="1" applyBorder="1" applyAlignment="1">
      <alignment horizontal="right" vertical="center" wrapText="1"/>
    </xf>
    <xf numFmtId="4" fontId="3" fillId="2" borderId="31" xfId="0" applyNumberFormat="1" applyFont="1" applyFill="1" applyBorder="1" applyAlignment="1">
      <alignment horizontal="right" vertical="center" wrapText="1"/>
    </xf>
    <xf numFmtId="3" fontId="2" fillId="0" borderId="37" xfId="0" applyNumberFormat="1" applyFont="1" applyBorder="1" applyAlignment="1">
      <alignment vertical="center" wrapText="1"/>
    </xf>
    <xf numFmtId="4" fontId="2" fillId="0" borderId="37" xfId="0" applyNumberFormat="1" applyFont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justify" vertical="center" wrapText="1"/>
    </xf>
    <xf numFmtId="166" fontId="2" fillId="2" borderId="15" xfId="0" applyNumberFormat="1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4" applyFont="1" applyFill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14" fontId="3" fillId="0" borderId="35" xfId="0" applyNumberFormat="1" applyFont="1" applyBorder="1" applyAlignment="1">
      <alignment horizontal="left" vertical="center" wrapText="1"/>
    </xf>
    <xf numFmtId="14" fontId="3" fillId="0" borderId="36" xfId="0" applyNumberFormat="1" applyFont="1" applyBorder="1" applyAlignment="1">
      <alignment horizontal="left" vertical="center" wrapText="1"/>
    </xf>
    <xf numFmtId="14" fontId="3" fillId="0" borderId="34" xfId="0" applyNumberFormat="1" applyFont="1" applyBorder="1" applyAlignment="1">
      <alignment horizontal="left" vertical="center" wrapText="1"/>
    </xf>
    <xf numFmtId="14" fontId="3" fillId="0" borderId="37" xfId="0" applyNumberFormat="1" applyFont="1" applyBorder="1" applyAlignment="1">
      <alignment horizontal="left" vertical="center" wrapText="1"/>
    </xf>
    <xf numFmtId="14" fontId="3" fillId="0" borderId="38" xfId="0" applyNumberFormat="1" applyFont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23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2" fillId="0" borderId="2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26" xfId="2" applyFont="1" applyFill="1" applyBorder="1" applyAlignment="1">
      <alignment horizontal="left" vertical="center" wrapText="1"/>
    </xf>
    <xf numFmtId="0" fontId="3" fillId="2" borderId="0" xfId="2" applyFont="1" applyFill="1" applyAlignment="1">
      <alignment horizontal="left" vertical="center" wrapText="1"/>
    </xf>
    <xf numFmtId="1" fontId="3" fillId="0" borderId="0" xfId="0" applyNumberFormat="1" applyFont="1" applyAlignment="1">
      <alignment horizontal="left" vertical="center" wrapText="1"/>
    </xf>
    <xf numFmtId="1" fontId="3" fillId="0" borderId="11" xfId="0" applyNumberFormat="1" applyFont="1" applyBorder="1" applyAlignment="1">
      <alignment horizontal="left" vertical="center" wrapText="1"/>
    </xf>
    <xf numFmtId="0" fontId="2" fillId="2" borderId="10" xfId="2" applyFont="1" applyFill="1" applyBorder="1" applyAlignment="1">
      <alignment horizontal="left" vertical="center" wrapText="1"/>
    </xf>
    <xf numFmtId="0" fontId="2" fillId="2" borderId="0" xfId="2" applyFont="1" applyFill="1" applyAlignment="1">
      <alignment horizontal="left" vertical="center" wrapText="1"/>
    </xf>
    <xf numFmtId="0" fontId="3" fillId="2" borderId="12" xfId="2" applyFont="1" applyFill="1" applyBorder="1" applyAlignment="1">
      <alignment horizontal="left" vertical="center" wrapText="1"/>
    </xf>
    <xf numFmtId="0" fontId="3" fillId="2" borderId="13" xfId="2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3" fontId="2" fillId="0" borderId="17" xfId="0" applyNumberFormat="1" applyFont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center" vertical="center" wrapText="1"/>
    </xf>
    <xf numFmtId="3" fontId="2" fillId="0" borderId="19" xfId="0" applyNumberFormat="1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" fontId="2" fillId="2" borderId="20" xfId="0" applyNumberFormat="1" applyFont="1" applyFill="1" applyBorder="1" applyAlignment="1">
      <alignment horizontal="center" vertical="center" wrapText="1"/>
    </xf>
    <xf numFmtId="3" fontId="2" fillId="2" borderId="22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23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3" fontId="2" fillId="2" borderId="24" xfId="0" applyNumberFormat="1" applyFont="1" applyFill="1" applyBorder="1" applyAlignment="1">
      <alignment horizontal="left" vertical="center" wrapText="1"/>
    </xf>
    <xf numFmtId="3" fontId="2" fillId="2" borderId="4" xfId="0" applyNumberFormat="1" applyFont="1" applyFill="1" applyBorder="1" applyAlignment="1">
      <alignment horizontal="left" vertical="center" wrapText="1"/>
    </xf>
    <xf numFmtId="3" fontId="2" fillId="2" borderId="5" xfId="0" applyNumberFormat="1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23" xfId="2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 wrapText="1"/>
    </xf>
    <xf numFmtId="0" fontId="3" fillId="2" borderId="11" xfId="0" applyFont="1" applyFill="1" applyBorder="1" applyAlignment="1">
      <alignment horizontal="justify" vertical="center" wrapText="1"/>
    </xf>
    <xf numFmtId="0" fontId="2" fillId="2" borderId="7" xfId="2" applyFont="1" applyFill="1" applyBorder="1" applyAlignment="1">
      <alignment horizontal="left" vertical="center" wrapText="1"/>
    </xf>
    <xf numFmtId="0" fontId="2" fillId="2" borderId="8" xfId="2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wrapText="1"/>
    </xf>
    <xf numFmtId="0" fontId="9" fillId="2" borderId="0" xfId="0" applyFont="1" applyFill="1"/>
    <xf numFmtId="3" fontId="7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/>
    </xf>
    <xf numFmtId="0" fontId="7" fillId="2" borderId="7" xfId="0" applyFont="1" applyFill="1" applyBorder="1"/>
    <xf numFmtId="0" fontId="7" fillId="2" borderId="8" xfId="0" applyFont="1" applyFill="1" applyBorder="1"/>
    <xf numFmtId="0" fontId="8" fillId="2" borderId="8" xfId="0" applyFont="1" applyFill="1" applyBorder="1" applyAlignment="1">
      <alignment wrapText="1"/>
    </xf>
    <xf numFmtId="0" fontId="8" fillId="2" borderId="9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justify" vertical="center" wrapText="1"/>
    </xf>
    <xf numFmtId="0" fontId="8" fillId="2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8" fillId="2" borderId="1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1" fontId="8" fillId="2" borderId="0" xfId="0" applyNumberFormat="1" applyFont="1" applyFill="1" applyAlignment="1">
      <alignment horizontal="left" vertical="center" wrapText="1"/>
    </xf>
    <xf numFmtId="1" fontId="8" fillId="2" borderId="1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wrapText="1"/>
    </xf>
    <xf numFmtId="4" fontId="7" fillId="2" borderId="1" xfId="0" applyNumberFormat="1" applyFont="1" applyFill="1" applyBorder="1" applyAlignment="1">
      <alignment wrapText="1"/>
    </xf>
    <xf numFmtId="0" fontId="7" fillId="2" borderId="1" xfId="0" applyFont="1" applyFill="1" applyBorder="1" applyAlignment="1">
      <alignment horizontal="right" wrapText="1"/>
    </xf>
    <xf numFmtId="0" fontId="8" fillId="2" borderId="1" xfId="0" applyFont="1" applyFill="1" applyBorder="1" applyAlignment="1">
      <alignment wrapText="1"/>
    </xf>
    <xf numFmtId="0" fontId="7" fillId="2" borderId="12" xfId="0" applyFont="1" applyFill="1" applyBorder="1"/>
    <xf numFmtId="0" fontId="7" fillId="2" borderId="13" xfId="0" applyFont="1" applyFill="1" applyBorder="1"/>
    <xf numFmtId="0" fontId="8" fillId="2" borderId="13" xfId="0" applyFont="1" applyFill="1" applyBorder="1" applyAlignment="1">
      <alignment horizontal="justify" vertical="center" wrapText="1"/>
    </xf>
    <xf numFmtId="0" fontId="8" fillId="2" borderId="14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left" vertical="top" wrapText="1"/>
    </xf>
    <xf numFmtId="4" fontId="8" fillId="2" borderId="1" xfId="0" applyNumberFormat="1" applyFont="1" applyFill="1" applyBorder="1" applyAlignment="1">
      <alignment vertical="top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1" xfId="5" applyFont="1" applyFill="1" applyBorder="1" applyAlignment="1">
      <alignment horizontal="center" vertical="center" wrapText="1"/>
    </xf>
    <xf numFmtId="166" fontId="11" fillId="2" borderId="1" xfId="5" applyNumberFormat="1" applyFont="1" applyFill="1" applyBorder="1" applyAlignment="1">
      <alignment horizontal="justify" vertical="center" wrapText="1"/>
    </xf>
    <xf numFmtId="4" fontId="12" fillId="2" borderId="1" xfId="0" applyNumberFormat="1" applyFont="1" applyFill="1" applyBorder="1" applyAlignment="1">
      <alignment horizontal="right" vertical="center" wrapText="1"/>
    </xf>
    <xf numFmtId="4" fontId="10" fillId="2" borderId="1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/>
    <xf numFmtId="0" fontId="11" fillId="2" borderId="1" xfId="0" applyFont="1" applyFill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5" applyFont="1" applyFill="1" applyBorder="1" applyAlignment="1">
      <alignment horizontal="center" vertical="center" wrapText="1"/>
    </xf>
    <xf numFmtId="166" fontId="10" fillId="2" borderId="1" xfId="5" applyNumberFormat="1" applyFont="1" applyFill="1" applyBorder="1" applyAlignment="1">
      <alignment horizontal="justify" vertical="center" wrapText="1"/>
    </xf>
    <xf numFmtId="0" fontId="9" fillId="5" borderId="0" xfId="0" applyFont="1" applyFill="1"/>
    <xf numFmtId="0" fontId="9" fillId="0" borderId="0" xfId="0" applyFont="1"/>
    <xf numFmtId="0" fontId="11" fillId="2" borderId="1" xfId="0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right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66" fontId="10" fillId="2" borderId="3" xfId="5" applyNumberFormat="1" applyFont="1" applyFill="1" applyBorder="1" applyAlignment="1">
      <alignment horizontal="center" vertical="center" wrapText="1"/>
    </xf>
    <xf numFmtId="166" fontId="10" fillId="2" borderId="4" xfId="5" applyNumberFormat="1" applyFont="1" applyFill="1" applyBorder="1" applyAlignment="1">
      <alignment horizontal="center" vertical="center" wrapText="1"/>
    </xf>
    <xf numFmtId="166" fontId="10" fillId="2" borderId="5" xfId="5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/>
    </xf>
    <xf numFmtId="166" fontId="10" fillId="2" borderId="3" xfId="5" applyNumberFormat="1" applyFont="1" applyFill="1" applyBorder="1" applyAlignment="1">
      <alignment horizontal="left" vertical="center" wrapText="1"/>
    </xf>
    <xf numFmtId="166" fontId="10" fillId="2" borderId="4" xfId="5" applyNumberFormat="1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3" fontId="10" fillId="2" borderId="3" xfId="0" applyNumberFormat="1" applyFont="1" applyFill="1" applyBorder="1" applyAlignment="1">
      <alignment horizontal="left" vertical="center" wrapText="1"/>
    </xf>
    <xf numFmtId="3" fontId="10" fillId="2" borderId="4" xfId="0" applyNumberFormat="1" applyFont="1" applyFill="1" applyBorder="1" applyAlignment="1">
      <alignment horizontal="left" vertical="center" wrapText="1"/>
    </xf>
    <xf numFmtId="3" fontId="10" fillId="2" borderId="5" xfId="0" applyNumberFormat="1" applyFont="1" applyFill="1" applyBorder="1" applyAlignment="1">
      <alignment horizontal="left" vertical="center" wrapText="1"/>
    </xf>
    <xf numFmtId="4" fontId="10" fillId="2" borderId="3" xfId="0" applyNumberFormat="1" applyFont="1" applyFill="1" applyBorder="1" applyAlignment="1">
      <alignment horizontal="left" vertical="center" wrapText="1"/>
    </xf>
    <xf numFmtId="4" fontId="10" fillId="2" borderId="4" xfId="0" applyNumberFormat="1" applyFont="1" applyFill="1" applyBorder="1" applyAlignment="1">
      <alignment horizontal="left" vertical="center" wrapText="1"/>
    </xf>
    <xf numFmtId="4" fontId="10" fillId="2" borderId="5" xfId="0" applyNumberFormat="1" applyFont="1" applyFill="1" applyBorder="1" applyAlignment="1">
      <alignment horizontal="left" vertical="center" wrapText="1"/>
    </xf>
    <xf numFmtId="0" fontId="14" fillId="2" borderId="0" xfId="0" applyFont="1" applyFill="1"/>
    <xf numFmtId="0" fontId="7" fillId="2" borderId="0" xfId="0" applyFont="1" applyFill="1"/>
    <xf numFmtId="0" fontId="15" fillId="2" borderId="0" xfId="0" applyFont="1" applyFill="1"/>
    <xf numFmtId="0" fontId="16" fillId="2" borderId="0" xfId="0" applyFont="1" applyFill="1" applyAlignment="1">
      <alignment vertical="center"/>
    </xf>
    <xf numFmtId="0" fontId="17" fillId="2" borderId="3" xfId="0" applyFont="1" applyFill="1" applyBorder="1" applyAlignment="1">
      <alignment vertical="center"/>
    </xf>
    <xf numFmtId="43" fontId="18" fillId="2" borderId="1" xfId="7" applyFont="1" applyFill="1" applyBorder="1" applyAlignment="1">
      <alignment horizontal="right" vertical="center" wrapText="1"/>
    </xf>
    <xf numFmtId="41" fontId="16" fillId="2" borderId="0" xfId="6" applyFont="1" applyFill="1" applyAlignment="1">
      <alignment vertical="center"/>
    </xf>
    <xf numFmtId="0" fontId="16" fillId="2" borderId="0" xfId="0" applyFont="1" applyFill="1"/>
    <xf numFmtId="43" fontId="18" fillId="2" borderId="1" xfId="7" applyFont="1" applyFill="1" applyBorder="1"/>
    <xf numFmtId="41" fontId="16" fillId="2" borderId="0" xfId="6" applyFont="1" applyFill="1"/>
    <xf numFmtId="43" fontId="17" fillId="2" borderId="1" xfId="7" applyFont="1" applyFill="1" applyBorder="1"/>
  </cellXfs>
  <cellStyles count="8">
    <cellStyle name="Millares" xfId="1" builtinId="3"/>
    <cellStyle name="Millares [0]" xfId="6" builtinId="6"/>
    <cellStyle name="Millares 2" xfId="7" xr:uid="{2A1B21C2-EC8F-46C2-BF07-8989563A2288}"/>
    <cellStyle name="Millares 9" xfId="3" xr:uid="{372D216A-7C26-4E7D-AE72-9237D6572DC3}"/>
    <cellStyle name="Normal" xfId="0" builtinId="0"/>
    <cellStyle name="Normal 13" xfId="5" xr:uid="{63169B07-A054-4AC6-8A6C-4D42E75FB092}"/>
    <cellStyle name="Normal 2 2 2" xfId="4" xr:uid="{1FF31E91-418D-48D9-A989-A207971A466B}"/>
    <cellStyle name="Normal 6" xfId="2" xr:uid="{D2A4121D-048F-480F-A50F-34EC0CBD20CB}"/>
  </cellStyles>
  <dxfs count="0"/>
  <tableStyles count="0" defaultTableStyle="TableStyleMedium2" defaultPivotStyle="PivotStyleLight16"/>
  <colors>
    <mruColors>
      <color rgb="FFEEC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607218</xdr:colOff>
      <xdr:row>2</xdr:row>
      <xdr:rowOff>155506</xdr:rowOff>
    </xdr:from>
    <xdr:to>
      <xdr:col>20</xdr:col>
      <xdr:colOff>1157287</xdr:colOff>
      <xdr:row>4</xdr:row>
      <xdr:rowOff>170657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19DA96-CF9E-4847-8A78-28AB2F8D8BD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21433234" y="512694"/>
          <a:ext cx="550069" cy="5112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114161</xdr:colOff>
      <xdr:row>0</xdr:row>
      <xdr:rowOff>32290</xdr:rowOff>
    </xdr:from>
    <xdr:to>
      <xdr:col>17</xdr:col>
      <xdr:colOff>684301</xdr:colOff>
      <xdr:row>3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A2AAE5-70A4-4B95-94CF-D8B65A459F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30708461" y="32290"/>
          <a:ext cx="570140" cy="7868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F0FA1-1D0A-44C0-A21D-862F979061EA}">
  <sheetPr>
    <tabColor theme="0" tint="-0.249977111117893"/>
    <pageSetUpPr fitToPage="1"/>
  </sheetPr>
  <dimension ref="A2:V87"/>
  <sheetViews>
    <sheetView tabSelected="1" view="pageBreakPreview" zoomScale="96" zoomScaleNormal="96" zoomScaleSheetLayoutView="96" workbookViewId="0">
      <selection activeCell="M13" sqref="M13:N13"/>
    </sheetView>
  </sheetViews>
  <sheetFormatPr baseColWidth="10" defaultColWidth="11.42578125" defaultRowHeight="14.25" x14ac:dyDescent="0.25"/>
  <cols>
    <col min="1" max="1" width="11.42578125" style="26"/>
    <col min="2" max="2" width="0" style="26" hidden="1" customWidth="1"/>
    <col min="3" max="3" width="1.28515625" style="26" customWidth="1"/>
    <col min="4" max="4" width="7.7109375" style="26" customWidth="1"/>
    <col min="5" max="5" width="9.5703125" style="26" customWidth="1"/>
    <col min="6" max="6" width="7.140625" style="26" bestFit="1" customWidth="1"/>
    <col min="7" max="7" width="6.42578125" style="26" bestFit="1" customWidth="1"/>
    <col min="8" max="8" width="10.42578125" style="26" bestFit="1" customWidth="1"/>
    <col min="9" max="9" width="6.28515625" style="26" bestFit="1" customWidth="1"/>
    <col min="10" max="10" width="11.85546875" style="26" bestFit="1" customWidth="1"/>
    <col min="11" max="11" width="6" style="26" customWidth="1"/>
    <col min="12" max="12" width="7.28515625" style="26" customWidth="1"/>
    <col min="13" max="13" width="20.42578125" style="26" customWidth="1"/>
    <col min="14" max="14" width="83.85546875" style="65" customWidth="1"/>
    <col min="15" max="15" width="12.5703125" style="26" customWidth="1"/>
    <col min="16" max="16" width="22.42578125" style="66" customWidth="1"/>
    <col min="17" max="17" width="20.28515625" style="26" bestFit="1" customWidth="1"/>
    <col min="18" max="18" width="14.42578125" style="26" customWidth="1"/>
    <col min="19" max="19" width="30" style="26" customWidth="1"/>
    <col min="20" max="20" width="22.85546875" style="26" customWidth="1"/>
    <col min="21" max="21" width="20.42578125" style="26" customWidth="1"/>
    <col min="22" max="22" width="24.42578125" style="91" customWidth="1"/>
    <col min="23" max="23" width="19" style="26" bestFit="1" customWidth="1"/>
    <col min="24" max="16384" width="11.42578125" style="26"/>
  </cols>
  <sheetData>
    <row r="2" spans="4:22" ht="15" thickBot="1" x14ac:dyDescent="0.3"/>
    <row r="3" spans="4:22" s="55" customFormat="1" ht="24.6" customHeight="1" x14ac:dyDescent="0.25">
      <c r="D3" s="151"/>
      <c r="E3" s="152"/>
      <c r="F3" s="152"/>
      <c r="G3" s="152"/>
      <c r="H3" s="152"/>
      <c r="I3" s="152"/>
      <c r="J3" s="153"/>
      <c r="K3" s="154" t="s">
        <v>0</v>
      </c>
      <c r="L3" s="154"/>
      <c r="M3" s="154"/>
      <c r="N3" s="154"/>
      <c r="O3" s="154"/>
      <c r="P3" s="154"/>
      <c r="Q3" s="154"/>
      <c r="R3" s="154"/>
      <c r="S3" s="155"/>
      <c r="T3" s="157" t="s">
        <v>1</v>
      </c>
      <c r="U3" s="158"/>
      <c r="V3" s="89"/>
    </row>
    <row r="4" spans="4:22" s="55" customFormat="1" ht="15" x14ac:dyDescent="0.25">
      <c r="D4" s="161" t="s">
        <v>2</v>
      </c>
      <c r="E4" s="162"/>
      <c r="F4" s="162"/>
      <c r="G4" s="162"/>
      <c r="H4" s="162"/>
      <c r="I4" s="162"/>
      <c r="J4" s="162"/>
      <c r="K4" s="149"/>
      <c r="L4" s="149"/>
      <c r="M4" s="149"/>
      <c r="N4" s="149"/>
      <c r="O4" s="149"/>
      <c r="P4" s="149"/>
      <c r="Q4" s="149"/>
      <c r="R4" s="149"/>
      <c r="S4" s="156"/>
      <c r="T4" s="159"/>
      <c r="U4" s="160"/>
      <c r="V4" s="89"/>
    </row>
    <row r="5" spans="4:22" s="55" customFormat="1" ht="15" x14ac:dyDescent="0.25">
      <c r="D5" s="161" t="s">
        <v>3</v>
      </c>
      <c r="E5" s="162"/>
      <c r="F5" s="162"/>
      <c r="G5" s="162"/>
      <c r="H5" s="162"/>
      <c r="I5" s="162"/>
      <c r="J5" s="162"/>
      <c r="K5" s="149" t="s">
        <v>4</v>
      </c>
      <c r="L5" s="149"/>
      <c r="M5" s="149"/>
      <c r="N5" s="149"/>
      <c r="O5" s="149"/>
      <c r="P5" s="149"/>
      <c r="Q5" s="149"/>
      <c r="R5" s="149"/>
      <c r="S5" s="156"/>
      <c r="T5" s="159"/>
      <c r="U5" s="160"/>
      <c r="V5" s="89"/>
    </row>
    <row r="6" spans="4:22" s="55" customFormat="1" ht="15" x14ac:dyDescent="0.25">
      <c r="D6" s="163" t="s">
        <v>5</v>
      </c>
      <c r="E6" s="164"/>
      <c r="F6" s="164"/>
      <c r="G6" s="164"/>
      <c r="H6" s="164"/>
      <c r="I6" s="164"/>
      <c r="J6" s="165"/>
      <c r="K6" s="149"/>
      <c r="L6" s="149"/>
      <c r="M6" s="149"/>
      <c r="N6" s="149"/>
      <c r="O6" s="149"/>
      <c r="P6" s="149"/>
      <c r="Q6" s="149"/>
      <c r="R6" s="149"/>
      <c r="S6" s="156"/>
      <c r="T6" s="159"/>
      <c r="U6" s="160"/>
      <c r="V6" s="89"/>
    </row>
    <row r="7" spans="4:22" s="55" customFormat="1" ht="15" x14ac:dyDescent="0.25">
      <c r="D7" s="166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67"/>
      <c r="V7" s="89"/>
    </row>
    <row r="8" spans="4:22" s="58" customFormat="1" ht="27.6" customHeight="1" x14ac:dyDescent="0.25">
      <c r="D8" s="94"/>
      <c r="E8" s="56"/>
      <c r="F8" s="56"/>
      <c r="G8" s="56"/>
      <c r="H8" s="56"/>
      <c r="I8" s="56"/>
      <c r="J8" s="56"/>
      <c r="K8" s="57"/>
      <c r="L8" s="57"/>
      <c r="M8" s="57"/>
      <c r="N8" s="4"/>
      <c r="O8" s="168" t="s">
        <v>6</v>
      </c>
      <c r="P8" s="168"/>
      <c r="Q8" s="168"/>
      <c r="R8" s="168"/>
      <c r="S8" s="168"/>
      <c r="T8" s="168"/>
      <c r="U8" s="169"/>
      <c r="V8" s="90"/>
    </row>
    <row r="9" spans="4:22" s="58" customFormat="1" ht="15" x14ac:dyDescent="0.25">
      <c r="D9" s="170" t="s">
        <v>7</v>
      </c>
      <c r="E9" s="171"/>
      <c r="F9" s="171"/>
      <c r="G9" s="171"/>
      <c r="H9" s="171"/>
      <c r="I9" s="171"/>
      <c r="J9" s="172" t="s">
        <v>8</v>
      </c>
      <c r="K9" s="172"/>
      <c r="L9" s="172"/>
      <c r="M9" s="172"/>
      <c r="N9" s="173"/>
      <c r="O9" s="174" t="s">
        <v>9</v>
      </c>
      <c r="P9" s="175"/>
      <c r="Q9" s="1">
        <f>P66</f>
        <v>20999999999.999992</v>
      </c>
      <c r="R9" s="2"/>
      <c r="S9" s="3" t="s">
        <v>10</v>
      </c>
      <c r="T9" s="7">
        <v>0</v>
      </c>
      <c r="U9" s="95"/>
      <c r="V9" s="90"/>
    </row>
    <row r="10" spans="4:22" s="58" customFormat="1" ht="15" x14ac:dyDescent="0.25">
      <c r="D10" s="96"/>
      <c r="E10" s="5"/>
      <c r="F10" s="5"/>
      <c r="G10" s="5"/>
      <c r="H10" s="5"/>
      <c r="I10" s="5"/>
      <c r="J10" s="5"/>
      <c r="K10" s="5"/>
      <c r="L10" s="5"/>
      <c r="M10" s="5"/>
      <c r="N10" s="6"/>
      <c r="O10" s="145" t="s">
        <v>11</v>
      </c>
      <c r="P10" s="146"/>
      <c r="Q10" s="7">
        <f>P67</f>
        <v>9000000000</v>
      </c>
      <c r="R10" s="8"/>
      <c r="S10" s="9" t="s">
        <v>12</v>
      </c>
      <c r="T10" s="7">
        <v>0</v>
      </c>
      <c r="U10" s="97"/>
      <c r="V10" s="90"/>
    </row>
    <row r="11" spans="4:22" s="58" customFormat="1" ht="23.45" customHeight="1" x14ac:dyDescent="0.25">
      <c r="D11" s="141" t="s">
        <v>13</v>
      </c>
      <c r="E11" s="142"/>
      <c r="F11" s="142"/>
      <c r="G11" s="142"/>
      <c r="H11" s="142"/>
      <c r="I11" s="142"/>
      <c r="J11" s="143">
        <v>2018011000630</v>
      </c>
      <c r="K11" s="143"/>
      <c r="L11" s="143"/>
      <c r="M11" s="143"/>
      <c r="N11" s="144"/>
      <c r="O11" s="145"/>
      <c r="P11" s="146"/>
      <c r="Q11" s="59"/>
      <c r="R11" s="8"/>
      <c r="S11" s="60"/>
      <c r="T11" s="5"/>
      <c r="U11" s="97"/>
      <c r="V11" s="90"/>
    </row>
    <row r="12" spans="4:22" s="58" customFormat="1" ht="33.6" customHeight="1" x14ac:dyDescent="0.25">
      <c r="D12" s="98"/>
      <c r="K12" s="10"/>
      <c r="L12" s="10"/>
      <c r="M12" s="10"/>
      <c r="N12" s="11"/>
      <c r="O12" s="147" t="s">
        <v>14</v>
      </c>
      <c r="P12" s="148"/>
      <c r="Q12" s="12">
        <f>P15</f>
        <v>0</v>
      </c>
      <c r="R12" s="13"/>
      <c r="S12" s="14"/>
      <c r="T12" s="14"/>
      <c r="U12" s="99"/>
      <c r="V12" s="90"/>
    </row>
    <row r="13" spans="4:22" ht="56.45" customHeight="1" x14ac:dyDescent="0.25">
      <c r="D13" s="127" t="s">
        <v>15</v>
      </c>
      <c r="E13" s="128"/>
      <c r="F13" s="128"/>
      <c r="G13" s="128"/>
      <c r="H13" s="128"/>
      <c r="I13" s="128"/>
      <c r="J13" s="128" t="s">
        <v>16</v>
      </c>
      <c r="K13" s="128" t="s">
        <v>17</v>
      </c>
      <c r="L13" s="128"/>
      <c r="M13" s="149" t="s">
        <v>18</v>
      </c>
      <c r="N13" s="149"/>
      <c r="O13" s="125" t="s">
        <v>19</v>
      </c>
      <c r="P13" s="150" t="s">
        <v>20</v>
      </c>
      <c r="Q13" s="125" t="s">
        <v>21</v>
      </c>
      <c r="R13" s="125" t="s">
        <v>22</v>
      </c>
      <c r="S13" s="125" t="s">
        <v>23</v>
      </c>
      <c r="T13" s="125" t="s">
        <v>24</v>
      </c>
      <c r="U13" s="126" t="s">
        <v>25</v>
      </c>
    </row>
    <row r="14" spans="4:22" ht="15" x14ac:dyDescent="0.25">
      <c r="D14" s="93" t="s">
        <v>26</v>
      </c>
      <c r="E14" s="50" t="s">
        <v>27</v>
      </c>
      <c r="F14" s="50" t="s">
        <v>28</v>
      </c>
      <c r="G14" s="50" t="s">
        <v>29</v>
      </c>
      <c r="H14" s="50" t="s">
        <v>30</v>
      </c>
      <c r="I14" s="50" t="s">
        <v>31</v>
      </c>
      <c r="J14" s="128"/>
      <c r="K14" s="50" t="s">
        <v>32</v>
      </c>
      <c r="L14" s="50" t="s">
        <v>33</v>
      </c>
      <c r="M14" s="51" t="s">
        <v>34</v>
      </c>
      <c r="N14" s="51" t="s">
        <v>35</v>
      </c>
      <c r="O14" s="125"/>
      <c r="P14" s="150"/>
      <c r="Q14" s="125"/>
      <c r="R14" s="125"/>
      <c r="S14" s="125"/>
      <c r="T14" s="125"/>
      <c r="U14" s="126"/>
    </row>
    <row r="15" spans="4:22" ht="15" x14ac:dyDescent="0.25">
      <c r="D15" s="93"/>
      <c r="E15" s="50"/>
      <c r="F15" s="50"/>
      <c r="G15" s="50"/>
      <c r="H15" s="50"/>
      <c r="I15" s="50"/>
      <c r="J15" s="51"/>
      <c r="K15" s="50"/>
      <c r="L15" s="50"/>
      <c r="M15" s="51"/>
      <c r="N15" s="20" t="s">
        <v>39</v>
      </c>
      <c r="O15" s="52"/>
      <c r="P15" s="19"/>
      <c r="Q15" s="19"/>
      <c r="R15" s="19"/>
      <c r="S15" s="19"/>
      <c r="T15" s="30"/>
      <c r="U15" s="101"/>
    </row>
    <row r="16" spans="4:22" ht="15" x14ac:dyDescent="0.25">
      <c r="D16" s="102">
        <v>1501</v>
      </c>
      <c r="E16" s="16" t="s">
        <v>36</v>
      </c>
      <c r="F16" s="15">
        <v>1</v>
      </c>
      <c r="G16" s="15">
        <v>0</v>
      </c>
      <c r="H16" s="15">
        <v>1501022</v>
      </c>
      <c r="I16" s="15"/>
      <c r="J16" s="54"/>
      <c r="K16" s="15"/>
      <c r="L16" s="15"/>
      <c r="M16" s="54"/>
      <c r="N16" s="17" t="s">
        <v>37</v>
      </c>
      <c r="O16" s="53"/>
      <c r="P16" s="18">
        <f>P17+P20+P23+P26+P30+P36+P40+P44+P53+P56+P58</f>
        <v>25526278146.310001</v>
      </c>
      <c r="Q16" s="18">
        <f>P16</f>
        <v>25526278146.310001</v>
      </c>
      <c r="R16" s="19">
        <v>0</v>
      </c>
      <c r="S16" s="19">
        <f>Q16</f>
        <v>25526278146.310001</v>
      </c>
      <c r="T16" s="19">
        <v>0</v>
      </c>
      <c r="U16" s="101">
        <f>S16-T16</f>
        <v>25526278146.310001</v>
      </c>
    </row>
    <row r="17" spans="1:22" s="61" customFormat="1" ht="22.5" customHeight="1" x14ac:dyDescent="0.25">
      <c r="D17" s="100">
        <v>1501</v>
      </c>
      <c r="E17" s="45" t="s">
        <v>36</v>
      </c>
      <c r="F17" s="51">
        <v>1</v>
      </c>
      <c r="G17" s="45" t="s">
        <v>40</v>
      </c>
      <c r="H17" s="45" t="s">
        <v>41</v>
      </c>
      <c r="I17" s="45" t="s">
        <v>38</v>
      </c>
      <c r="J17" s="51">
        <v>10</v>
      </c>
      <c r="K17" s="50" t="s">
        <v>42</v>
      </c>
      <c r="L17" s="15"/>
      <c r="M17" s="54">
        <v>1</v>
      </c>
      <c r="N17" s="21" t="s">
        <v>102</v>
      </c>
      <c r="O17" s="54"/>
      <c r="P17" s="18">
        <f>SUM(P18:P19)</f>
        <v>3195000000</v>
      </c>
      <c r="Q17" s="18">
        <f>P17</f>
        <v>3195000000</v>
      </c>
      <c r="R17" s="19">
        <v>0</v>
      </c>
      <c r="S17" s="19">
        <f>Q17</f>
        <v>3195000000</v>
      </c>
      <c r="T17" s="19">
        <v>0</v>
      </c>
      <c r="U17" s="101">
        <f t="shared" ref="U17:U68" si="0">S17-T17</f>
        <v>3195000000</v>
      </c>
      <c r="V17" s="92"/>
    </row>
    <row r="18" spans="1:22" ht="40.5" customHeight="1" x14ac:dyDescent="0.25">
      <c r="D18" s="103">
        <v>1501</v>
      </c>
      <c r="E18" s="23" t="s">
        <v>36</v>
      </c>
      <c r="F18" s="22">
        <v>1</v>
      </c>
      <c r="G18" s="23" t="s">
        <v>40</v>
      </c>
      <c r="H18" s="23" t="s">
        <v>41</v>
      </c>
      <c r="I18" s="23" t="s">
        <v>38</v>
      </c>
      <c r="J18" s="22">
        <v>10</v>
      </c>
      <c r="K18" s="24" t="s">
        <v>42</v>
      </c>
      <c r="L18" s="24"/>
      <c r="M18" s="22" t="s">
        <v>126</v>
      </c>
      <c r="N18" s="77" t="s">
        <v>86</v>
      </c>
      <c r="O18" s="22">
        <v>1</v>
      </c>
      <c r="P18" s="78">
        <v>3000000000</v>
      </c>
      <c r="Q18" s="37">
        <f>+P18</f>
        <v>3000000000</v>
      </c>
      <c r="R18" s="37">
        <v>0</v>
      </c>
      <c r="S18" s="37">
        <f t="shared" ref="S18:S61" si="1">+Q18</f>
        <v>3000000000</v>
      </c>
      <c r="T18" s="37">
        <v>0</v>
      </c>
      <c r="U18" s="104">
        <f t="shared" si="0"/>
        <v>3000000000</v>
      </c>
    </row>
    <row r="19" spans="1:22" ht="53.25" customHeight="1" x14ac:dyDescent="0.25">
      <c r="D19" s="103">
        <v>1501</v>
      </c>
      <c r="E19" s="23" t="s">
        <v>36</v>
      </c>
      <c r="F19" s="22">
        <v>1</v>
      </c>
      <c r="G19" s="23" t="s">
        <v>40</v>
      </c>
      <c r="H19" s="23" t="s">
        <v>41</v>
      </c>
      <c r="I19" s="23" t="s">
        <v>38</v>
      </c>
      <c r="J19" s="22">
        <v>10</v>
      </c>
      <c r="K19" s="24" t="s">
        <v>42</v>
      </c>
      <c r="L19" s="24"/>
      <c r="M19" s="22" t="s">
        <v>127</v>
      </c>
      <c r="N19" s="77" t="s">
        <v>87</v>
      </c>
      <c r="O19" s="22">
        <v>1</v>
      </c>
      <c r="P19" s="78">
        <v>195000000</v>
      </c>
      <c r="Q19" s="37">
        <f>+P19</f>
        <v>195000000</v>
      </c>
      <c r="R19" s="37">
        <v>0</v>
      </c>
      <c r="S19" s="37">
        <f t="shared" si="1"/>
        <v>195000000</v>
      </c>
      <c r="T19" s="37">
        <v>0</v>
      </c>
      <c r="U19" s="104">
        <f t="shared" si="0"/>
        <v>195000000</v>
      </c>
    </row>
    <row r="20" spans="1:22" ht="30" x14ac:dyDescent="0.25">
      <c r="D20" s="105">
        <v>1501</v>
      </c>
      <c r="E20" s="16" t="s">
        <v>36</v>
      </c>
      <c r="F20" s="54">
        <v>1</v>
      </c>
      <c r="G20" s="16" t="s">
        <v>40</v>
      </c>
      <c r="H20" s="16" t="s">
        <v>41</v>
      </c>
      <c r="I20" s="16" t="s">
        <v>38</v>
      </c>
      <c r="J20" s="54">
        <v>10</v>
      </c>
      <c r="K20" s="15" t="s">
        <v>42</v>
      </c>
      <c r="L20" s="24"/>
      <c r="M20" s="54">
        <v>2</v>
      </c>
      <c r="N20" s="106" t="s">
        <v>103</v>
      </c>
      <c r="O20" s="22"/>
      <c r="P20" s="19">
        <f>SUM(P21:P22)</f>
        <v>3195000000</v>
      </c>
      <c r="Q20" s="30">
        <f>SUM(Q21:Q22)</f>
        <v>3195000000</v>
      </c>
      <c r="R20" s="37">
        <v>0</v>
      </c>
      <c r="S20" s="30">
        <f>Q20</f>
        <v>3195000000</v>
      </c>
      <c r="T20" s="37">
        <v>0</v>
      </c>
      <c r="U20" s="107">
        <f t="shared" si="0"/>
        <v>3195000000</v>
      </c>
    </row>
    <row r="21" spans="1:22" ht="36" customHeight="1" x14ac:dyDescent="0.25">
      <c r="D21" s="103">
        <v>1501</v>
      </c>
      <c r="E21" s="23" t="s">
        <v>36</v>
      </c>
      <c r="F21" s="22">
        <v>1</v>
      </c>
      <c r="G21" s="23" t="s">
        <v>40</v>
      </c>
      <c r="H21" s="23" t="s">
        <v>41</v>
      </c>
      <c r="I21" s="23" t="s">
        <v>38</v>
      </c>
      <c r="J21" s="22">
        <v>10</v>
      </c>
      <c r="K21" s="24" t="s">
        <v>42</v>
      </c>
      <c r="L21" s="24"/>
      <c r="M21" s="22" t="s">
        <v>43</v>
      </c>
      <c r="N21" s="77" t="s">
        <v>88</v>
      </c>
      <c r="O21" s="22">
        <v>1</v>
      </c>
      <c r="P21" s="78">
        <v>3000000000</v>
      </c>
      <c r="Q21" s="37">
        <f>+P21</f>
        <v>3000000000</v>
      </c>
      <c r="R21" s="37">
        <v>0</v>
      </c>
      <c r="S21" s="37">
        <f t="shared" si="1"/>
        <v>3000000000</v>
      </c>
      <c r="T21" s="37">
        <v>0</v>
      </c>
      <c r="U21" s="104">
        <f t="shared" si="0"/>
        <v>3000000000</v>
      </c>
    </row>
    <row r="22" spans="1:22" ht="51.75" customHeight="1" x14ac:dyDescent="0.25">
      <c r="D22" s="103">
        <v>1501</v>
      </c>
      <c r="E22" s="23" t="s">
        <v>36</v>
      </c>
      <c r="F22" s="22">
        <v>1</v>
      </c>
      <c r="G22" s="23" t="s">
        <v>40</v>
      </c>
      <c r="H22" s="23" t="s">
        <v>41</v>
      </c>
      <c r="I22" s="23" t="s">
        <v>38</v>
      </c>
      <c r="J22" s="22">
        <v>10</v>
      </c>
      <c r="K22" s="24" t="s">
        <v>42</v>
      </c>
      <c r="L22" s="24"/>
      <c r="M22" s="22" t="s">
        <v>44</v>
      </c>
      <c r="N22" s="77" t="s">
        <v>89</v>
      </c>
      <c r="O22" s="22">
        <v>1</v>
      </c>
      <c r="P22" s="78">
        <v>195000000</v>
      </c>
      <c r="Q22" s="37">
        <f t="shared" ref="Q22" si="2">+P22</f>
        <v>195000000</v>
      </c>
      <c r="R22" s="37">
        <v>0</v>
      </c>
      <c r="S22" s="37">
        <f>Q22</f>
        <v>195000000</v>
      </c>
      <c r="T22" s="37">
        <v>0</v>
      </c>
      <c r="U22" s="104">
        <f t="shared" si="0"/>
        <v>195000000</v>
      </c>
    </row>
    <row r="23" spans="1:22" ht="34.5" customHeight="1" x14ac:dyDescent="0.25">
      <c r="D23" s="105">
        <v>1501</v>
      </c>
      <c r="E23" s="16" t="s">
        <v>36</v>
      </c>
      <c r="F23" s="54">
        <v>1</v>
      </c>
      <c r="G23" s="16" t="s">
        <v>40</v>
      </c>
      <c r="H23" s="16" t="s">
        <v>41</v>
      </c>
      <c r="I23" s="16" t="s">
        <v>38</v>
      </c>
      <c r="J23" s="54">
        <v>10</v>
      </c>
      <c r="K23" s="15" t="s">
        <v>42</v>
      </c>
      <c r="L23" s="24"/>
      <c r="M23" s="54">
        <v>3</v>
      </c>
      <c r="N23" s="106" t="s">
        <v>104</v>
      </c>
      <c r="O23" s="22"/>
      <c r="P23" s="19">
        <f>SUM(P24:P25)</f>
        <v>85000000</v>
      </c>
      <c r="Q23" s="30">
        <f>P23</f>
        <v>85000000</v>
      </c>
      <c r="R23" s="30">
        <v>0</v>
      </c>
      <c r="S23" s="30">
        <f t="shared" ref="S23:S35" si="3">Q23</f>
        <v>85000000</v>
      </c>
      <c r="T23" s="30">
        <v>0</v>
      </c>
      <c r="U23" s="107">
        <f t="shared" si="0"/>
        <v>85000000</v>
      </c>
    </row>
    <row r="24" spans="1:22" ht="40.5" customHeight="1" x14ac:dyDescent="0.25">
      <c r="D24" s="113">
        <v>1501</v>
      </c>
      <c r="E24" s="35" t="s">
        <v>36</v>
      </c>
      <c r="F24" s="34">
        <v>1</v>
      </c>
      <c r="G24" s="35" t="s">
        <v>40</v>
      </c>
      <c r="H24" s="35" t="s">
        <v>41</v>
      </c>
      <c r="I24" s="35" t="s">
        <v>38</v>
      </c>
      <c r="J24" s="34">
        <v>10</v>
      </c>
      <c r="K24" s="36" t="s">
        <v>42</v>
      </c>
      <c r="L24" s="36"/>
      <c r="M24" s="34" t="s">
        <v>45</v>
      </c>
      <c r="N24" s="114" t="s">
        <v>114</v>
      </c>
      <c r="O24" s="34">
        <v>1</v>
      </c>
      <c r="P24" s="28">
        <v>5000000</v>
      </c>
      <c r="Q24" s="37">
        <f t="shared" ref="Q24:Q25" si="4">P24</f>
        <v>5000000</v>
      </c>
      <c r="R24" s="37">
        <v>0</v>
      </c>
      <c r="S24" s="37">
        <f t="shared" si="3"/>
        <v>5000000</v>
      </c>
      <c r="T24" s="37">
        <v>0</v>
      </c>
      <c r="U24" s="104">
        <f t="shared" si="0"/>
        <v>5000000</v>
      </c>
      <c r="V24" s="26"/>
    </row>
    <row r="25" spans="1:22" ht="40.5" customHeight="1" x14ac:dyDescent="0.25">
      <c r="D25" s="103">
        <v>1501</v>
      </c>
      <c r="E25" s="23" t="s">
        <v>36</v>
      </c>
      <c r="F25" s="22">
        <v>1</v>
      </c>
      <c r="G25" s="23" t="s">
        <v>40</v>
      </c>
      <c r="H25" s="23" t="s">
        <v>41</v>
      </c>
      <c r="I25" s="23" t="s">
        <v>38</v>
      </c>
      <c r="J25" s="22">
        <v>10</v>
      </c>
      <c r="K25" s="24" t="s">
        <v>42</v>
      </c>
      <c r="L25" s="24"/>
      <c r="M25" s="22" t="s">
        <v>46</v>
      </c>
      <c r="N25" s="77" t="s">
        <v>115</v>
      </c>
      <c r="O25" s="22">
        <v>1</v>
      </c>
      <c r="P25" s="78">
        <v>80000000</v>
      </c>
      <c r="Q25" s="37">
        <f t="shared" si="4"/>
        <v>80000000</v>
      </c>
      <c r="R25" s="37">
        <v>0</v>
      </c>
      <c r="S25" s="37">
        <f t="shared" si="3"/>
        <v>80000000</v>
      </c>
      <c r="T25" s="37">
        <v>0</v>
      </c>
      <c r="U25" s="104">
        <f t="shared" si="0"/>
        <v>80000000</v>
      </c>
    </row>
    <row r="26" spans="1:22" ht="21" customHeight="1" x14ac:dyDescent="0.25">
      <c r="D26" s="105">
        <v>1501</v>
      </c>
      <c r="E26" s="16" t="s">
        <v>36</v>
      </c>
      <c r="F26" s="54">
        <v>1</v>
      </c>
      <c r="G26" s="16" t="s">
        <v>40</v>
      </c>
      <c r="H26" s="16" t="s">
        <v>41</v>
      </c>
      <c r="I26" s="16" t="s">
        <v>38</v>
      </c>
      <c r="J26" s="54">
        <v>10</v>
      </c>
      <c r="K26" s="15" t="s">
        <v>42</v>
      </c>
      <c r="L26" s="24"/>
      <c r="M26" s="54">
        <v>4</v>
      </c>
      <c r="N26" s="21" t="s">
        <v>105</v>
      </c>
      <c r="O26" s="22"/>
      <c r="P26" s="79">
        <f>SUM(P27:P29)</f>
        <v>300000000</v>
      </c>
      <c r="Q26" s="32">
        <f>P26</f>
        <v>300000000</v>
      </c>
      <c r="R26" s="30">
        <v>0</v>
      </c>
      <c r="S26" s="30">
        <f t="shared" si="3"/>
        <v>300000000</v>
      </c>
      <c r="T26" s="30">
        <v>0</v>
      </c>
      <c r="U26" s="107">
        <f t="shared" si="0"/>
        <v>300000000</v>
      </c>
    </row>
    <row r="27" spans="1:22" s="112" customFormat="1" ht="42.75" x14ac:dyDescent="0.25">
      <c r="A27" s="26"/>
      <c r="B27" s="26"/>
      <c r="C27" s="26"/>
      <c r="D27" s="113">
        <v>1501</v>
      </c>
      <c r="E27" s="35" t="s">
        <v>36</v>
      </c>
      <c r="F27" s="34">
        <v>1</v>
      </c>
      <c r="G27" s="35" t="s">
        <v>40</v>
      </c>
      <c r="H27" s="35" t="s">
        <v>41</v>
      </c>
      <c r="I27" s="35" t="s">
        <v>38</v>
      </c>
      <c r="J27" s="34">
        <v>10</v>
      </c>
      <c r="K27" s="39" t="s">
        <v>42</v>
      </c>
      <c r="L27" s="36"/>
      <c r="M27" s="34" t="s">
        <v>48</v>
      </c>
      <c r="N27" s="114" t="s">
        <v>90</v>
      </c>
      <c r="O27" s="34">
        <v>1</v>
      </c>
      <c r="P27" s="28">
        <v>180000000</v>
      </c>
      <c r="Q27" s="28">
        <f t="shared" ref="Q27:Q29" si="5">P27</f>
        <v>180000000</v>
      </c>
      <c r="R27" s="37">
        <v>0</v>
      </c>
      <c r="S27" s="37">
        <f t="shared" si="3"/>
        <v>180000000</v>
      </c>
      <c r="T27" s="37">
        <v>0</v>
      </c>
      <c r="U27" s="104">
        <f t="shared" si="0"/>
        <v>180000000</v>
      </c>
    </row>
    <row r="28" spans="1:22" s="112" customFormat="1" ht="63" customHeight="1" x14ac:dyDescent="0.25">
      <c r="A28" s="26"/>
      <c r="B28" s="26"/>
      <c r="C28" s="26"/>
      <c r="D28" s="113">
        <v>1501</v>
      </c>
      <c r="E28" s="35" t="s">
        <v>36</v>
      </c>
      <c r="F28" s="34">
        <v>1</v>
      </c>
      <c r="G28" s="35" t="s">
        <v>40</v>
      </c>
      <c r="H28" s="35" t="s">
        <v>41</v>
      </c>
      <c r="I28" s="35" t="s">
        <v>38</v>
      </c>
      <c r="J28" s="34">
        <v>10</v>
      </c>
      <c r="K28" s="39" t="s">
        <v>42</v>
      </c>
      <c r="L28" s="36"/>
      <c r="M28" s="34" t="s">
        <v>49</v>
      </c>
      <c r="N28" s="114" t="s">
        <v>91</v>
      </c>
      <c r="O28" s="34">
        <v>1</v>
      </c>
      <c r="P28" s="28">
        <v>108000000</v>
      </c>
      <c r="Q28" s="28">
        <f t="shared" si="5"/>
        <v>108000000</v>
      </c>
      <c r="R28" s="37">
        <v>0</v>
      </c>
      <c r="S28" s="37">
        <f t="shared" si="3"/>
        <v>108000000</v>
      </c>
      <c r="T28" s="37">
        <v>0</v>
      </c>
      <c r="U28" s="104">
        <f t="shared" si="0"/>
        <v>108000000</v>
      </c>
    </row>
    <row r="29" spans="1:22" s="112" customFormat="1" ht="42.75" x14ac:dyDescent="0.25">
      <c r="A29" s="26"/>
      <c r="B29" s="26"/>
      <c r="C29" s="26"/>
      <c r="D29" s="113">
        <v>1501</v>
      </c>
      <c r="E29" s="35" t="s">
        <v>36</v>
      </c>
      <c r="F29" s="34">
        <v>1</v>
      </c>
      <c r="G29" s="35" t="s">
        <v>40</v>
      </c>
      <c r="H29" s="35" t="s">
        <v>41</v>
      </c>
      <c r="I29" s="35" t="s">
        <v>38</v>
      </c>
      <c r="J29" s="34">
        <v>10</v>
      </c>
      <c r="K29" s="39" t="s">
        <v>42</v>
      </c>
      <c r="L29" s="36"/>
      <c r="M29" s="34" t="s">
        <v>50</v>
      </c>
      <c r="N29" s="114" t="s">
        <v>92</v>
      </c>
      <c r="O29" s="34">
        <v>1</v>
      </c>
      <c r="P29" s="28">
        <v>12000000</v>
      </c>
      <c r="Q29" s="28">
        <f t="shared" si="5"/>
        <v>12000000</v>
      </c>
      <c r="R29" s="37">
        <v>0</v>
      </c>
      <c r="S29" s="37">
        <f t="shared" si="3"/>
        <v>12000000</v>
      </c>
      <c r="T29" s="37">
        <v>0</v>
      </c>
      <c r="U29" s="104">
        <f t="shared" si="0"/>
        <v>12000000</v>
      </c>
    </row>
    <row r="30" spans="1:22" ht="28.5" customHeight="1" x14ac:dyDescent="0.25">
      <c r="D30" s="105">
        <v>1501</v>
      </c>
      <c r="E30" s="16" t="s">
        <v>36</v>
      </c>
      <c r="F30" s="54">
        <v>1</v>
      </c>
      <c r="G30" s="16" t="s">
        <v>40</v>
      </c>
      <c r="H30" s="16" t="s">
        <v>41</v>
      </c>
      <c r="I30" s="16" t="s">
        <v>38</v>
      </c>
      <c r="J30" s="54">
        <v>10</v>
      </c>
      <c r="K30" s="15" t="s">
        <v>42</v>
      </c>
      <c r="L30" s="82"/>
      <c r="M30" s="83">
        <v>5</v>
      </c>
      <c r="N30" s="88" t="s">
        <v>106</v>
      </c>
      <c r="O30" s="84"/>
      <c r="P30" s="85">
        <f>SUM(P31:P35)</f>
        <v>3463404790.0300002</v>
      </c>
      <c r="Q30" s="42">
        <f t="shared" ref="Q30:Q35" si="6">P30</f>
        <v>3463404790.0300002</v>
      </c>
      <c r="R30" s="30">
        <v>0</v>
      </c>
      <c r="S30" s="30">
        <f t="shared" si="3"/>
        <v>3463404790.0300002</v>
      </c>
      <c r="T30" s="30">
        <v>0</v>
      </c>
      <c r="U30" s="107">
        <f t="shared" si="0"/>
        <v>3463404790.0300002</v>
      </c>
    </row>
    <row r="31" spans="1:22" ht="37.5" customHeight="1" x14ac:dyDescent="0.25">
      <c r="D31" s="103">
        <v>1501</v>
      </c>
      <c r="E31" s="23" t="s">
        <v>36</v>
      </c>
      <c r="F31" s="22">
        <v>1</v>
      </c>
      <c r="G31" s="23" t="s">
        <v>40</v>
      </c>
      <c r="H31" s="23" t="s">
        <v>41</v>
      </c>
      <c r="I31" s="23" t="s">
        <v>38</v>
      </c>
      <c r="J31" s="22">
        <v>10</v>
      </c>
      <c r="K31" s="24" t="s">
        <v>42</v>
      </c>
      <c r="L31" s="24"/>
      <c r="M31" s="22" t="s">
        <v>51</v>
      </c>
      <c r="N31" s="77" t="s">
        <v>93</v>
      </c>
      <c r="O31" s="22">
        <v>1</v>
      </c>
      <c r="P31" s="28">
        <v>2769916454.7279</v>
      </c>
      <c r="Q31" s="37">
        <f t="shared" si="6"/>
        <v>2769916454.7279</v>
      </c>
      <c r="R31" s="37">
        <v>0</v>
      </c>
      <c r="S31" s="37">
        <f t="shared" si="3"/>
        <v>2769916454.7279</v>
      </c>
      <c r="T31" s="37">
        <v>0</v>
      </c>
      <c r="U31" s="104">
        <f t="shared" si="0"/>
        <v>2769916454.7279</v>
      </c>
    </row>
    <row r="32" spans="1:22" ht="43.5" customHeight="1" x14ac:dyDescent="0.25">
      <c r="D32" s="103">
        <v>1501</v>
      </c>
      <c r="E32" s="23" t="s">
        <v>36</v>
      </c>
      <c r="F32" s="22">
        <v>1</v>
      </c>
      <c r="G32" s="23" t="s">
        <v>40</v>
      </c>
      <c r="H32" s="23" t="s">
        <v>41</v>
      </c>
      <c r="I32" s="23" t="s">
        <v>38</v>
      </c>
      <c r="J32" s="81">
        <v>10</v>
      </c>
      <c r="K32" s="80" t="s">
        <v>42</v>
      </c>
      <c r="L32" s="80"/>
      <c r="M32" s="81" t="s">
        <v>52</v>
      </c>
      <c r="N32" s="77" t="s">
        <v>94</v>
      </c>
      <c r="O32" s="22">
        <v>1</v>
      </c>
      <c r="P32" s="28">
        <v>208488335.30210003</v>
      </c>
      <c r="Q32" s="37">
        <f t="shared" si="6"/>
        <v>208488335.30210003</v>
      </c>
      <c r="R32" s="37">
        <v>0</v>
      </c>
      <c r="S32" s="37">
        <f t="shared" si="3"/>
        <v>208488335.30210003</v>
      </c>
      <c r="T32" s="37">
        <v>0</v>
      </c>
      <c r="U32" s="104">
        <f t="shared" si="0"/>
        <v>208488335.30210003</v>
      </c>
    </row>
    <row r="33" spans="4:21" ht="43.5" customHeight="1" x14ac:dyDescent="0.25">
      <c r="D33" s="103">
        <v>1501</v>
      </c>
      <c r="E33" s="23" t="s">
        <v>36</v>
      </c>
      <c r="F33" s="22">
        <v>1</v>
      </c>
      <c r="G33" s="23" t="s">
        <v>40</v>
      </c>
      <c r="H33" s="23" t="s">
        <v>41</v>
      </c>
      <c r="I33" s="23" t="s">
        <v>38</v>
      </c>
      <c r="J33" s="81">
        <v>10</v>
      </c>
      <c r="K33" s="80" t="s">
        <v>42</v>
      </c>
      <c r="L33" s="80"/>
      <c r="M33" s="81" t="s">
        <v>59</v>
      </c>
      <c r="N33" s="114" t="s">
        <v>135</v>
      </c>
      <c r="O33" s="34">
        <v>1</v>
      </c>
      <c r="P33" s="28">
        <v>320000000</v>
      </c>
      <c r="Q33" s="37">
        <f t="shared" si="6"/>
        <v>320000000</v>
      </c>
      <c r="R33" s="37">
        <v>0</v>
      </c>
      <c r="S33" s="37">
        <f t="shared" si="3"/>
        <v>320000000</v>
      </c>
      <c r="T33" s="37">
        <v>0</v>
      </c>
      <c r="U33" s="104">
        <f t="shared" si="0"/>
        <v>320000000</v>
      </c>
    </row>
    <row r="34" spans="4:21" ht="57" x14ac:dyDescent="0.25">
      <c r="D34" s="103">
        <v>1501</v>
      </c>
      <c r="E34" s="23" t="s">
        <v>36</v>
      </c>
      <c r="F34" s="22">
        <v>1</v>
      </c>
      <c r="G34" s="23" t="s">
        <v>40</v>
      </c>
      <c r="H34" s="23" t="s">
        <v>41</v>
      </c>
      <c r="I34" s="23" t="s">
        <v>38</v>
      </c>
      <c r="J34" s="81">
        <v>10</v>
      </c>
      <c r="K34" s="80" t="s">
        <v>42</v>
      </c>
      <c r="L34" s="80"/>
      <c r="M34" s="81" t="s">
        <v>60</v>
      </c>
      <c r="N34" s="114" t="s">
        <v>136</v>
      </c>
      <c r="O34" s="34">
        <v>1</v>
      </c>
      <c r="P34" s="38">
        <v>150000000</v>
      </c>
      <c r="Q34" s="37">
        <f t="shared" si="6"/>
        <v>150000000</v>
      </c>
      <c r="R34" s="37">
        <v>0</v>
      </c>
      <c r="S34" s="37">
        <f t="shared" si="3"/>
        <v>150000000</v>
      </c>
      <c r="T34" s="37">
        <v>0</v>
      </c>
      <c r="U34" s="104">
        <f t="shared" si="0"/>
        <v>150000000</v>
      </c>
    </row>
    <row r="35" spans="4:21" ht="43.5" customHeight="1" x14ac:dyDescent="0.25">
      <c r="D35" s="103">
        <v>1501</v>
      </c>
      <c r="E35" s="23" t="s">
        <v>36</v>
      </c>
      <c r="F35" s="22">
        <v>1</v>
      </c>
      <c r="G35" s="23" t="s">
        <v>40</v>
      </c>
      <c r="H35" s="23" t="s">
        <v>41</v>
      </c>
      <c r="I35" s="23" t="s">
        <v>38</v>
      </c>
      <c r="J35" s="81">
        <v>10</v>
      </c>
      <c r="K35" s="80" t="s">
        <v>42</v>
      </c>
      <c r="L35" s="80"/>
      <c r="M35" s="81" t="s">
        <v>61</v>
      </c>
      <c r="N35" s="114" t="s">
        <v>137</v>
      </c>
      <c r="O35" s="34">
        <v>1</v>
      </c>
      <c r="P35" s="28">
        <v>15000000</v>
      </c>
      <c r="Q35" s="37">
        <f t="shared" si="6"/>
        <v>15000000</v>
      </c>
      <c r="R35" s="37">
        <v>0</v>
      </c>
      <c r="S35" s="37">
        <f t="shared" si="3"/>
        <v>15000000</v>
      </c>
      <c r="T35" s="37">
        <v>0</v>
      </c>
      <c r="U35" s="104">
        <f t="shared" si="0"/>
        <v>15000000</v>
      </c>
    </row>
    <row r="36" spans="4:21" ht="20.25" customHeight="1" x14ac:dyDescent="0.25">
      <c r="D36" s="105">
        <v>1501</v>
      </c>
      <c r="E36" s="16" t="s">
        <v>36</v>
      </c>
      <c r="F36" s="54">
        <v>1</v>
      </c>
      <c r="G36" s="16" t="s">
        <v>40</v>
      </c>
      <c r="H36" s="16" t="s">
        <v>41</v>
      </c>
      <c r="I36" s="16" t="s">
        <v>38</v>
      </c>
      <c r="J36" s="54">
        <v>10</v>
      </c>
      <c r="K36" s="15" t="s">
        <v>42</v>
      </c>
      <c r="L36" s="24"/>
      <c r="M36" s="15">
        <v>6</v>
      </c>
      <c r="N36" s="20" t="s">
        <v>107</v>
      </c>
      <c r="O36" s="86"/>
      <c r="P36" s="87">
        <f>SUM(P37:P39)</f>
        <v>523000000</v>
      </c>
      <c r="Q36" s="43">
        <f>P36</f>
        <v>523000000</v>
      </c>
      <c r="R36" s="30">
        <v>0</v>
      </c>
      <c r="S36" s="30">
        <f t="shared" ref="S36:S55" si="7">Q36</f>
        <v>523000000</v>
      </c>
      <c r="T36" s="30">
        <v>0</v>
      </c>
      <c r="U36" s="107">
        <f t="shared" ref="U36:U55" si="8">S36-T36</f>
        <v>523000000</v>
      </c>
    </row>
    <row r="37" spans="4:21" ht="28.5" x14ac:dyDescent="0.25">
      <c r="D37" s="113">
        <v>1501</v>
      </c>
      <c r="E37" s="35" t="s">
        <v>36</v>
      </c>
      <c r="F37" s="34">
        <v>1</v>
      </c>
      <c r="G37" s="35" t="s">
        <v>40</v>
      </c>
      <c r="H37" s="35" t="s">
        <v>41</v>
      </c>
      <c r="I37" s="35" t="s">
        <v>38</v>
      </c>
      <c r="J37" s="34">
        <v>10</v>
      </c>
      <c r="K37" s="36" t="s">
        <v>42</v>
      </c>
      <c r="L37" s="36"/>
      <c r="M37" s="36" t="s">
        <v>64</v>
      </c>
      <c r="N37" s="114" t="s">
        <v>74</v>
      </c>
      <c r="O37" s="36">
        <v>1</v>
      </c>
      <c r="P37" s="28">
        <v>320000000</v>
      </c>
      <c r="Q37" s="44">
        <f t="shared" ref="Q37:Q39" si="9">P37</f>
        <v>320000000</v>
      </c>
      <c r="R37" s="37">
        <v>0</v>
      </c>
      <c r="S37" s="37">
        <f t="shared" si="7"/>
        <v>320000000</v>
      </c>
      <c r="T37" s="37">
        <v>0</v>
      </c>
      <c r="U37" s="104">
        <f t="shared" si="8"/>
        <v>320000000</v>
      </c>
    </row>
    <row r="38" spans="4:21" ht="42.75" x14ac:dyDescent="0.25">
      <c r="D38" s="113">
        <v>1501</v>
      </c>
      <c r="E38" s="35" t="s">
        <v>36</v>
      </c>
      <c r="F38" s="34">
        <v>1</v>
      </c>
      <c r="G38" s="35" t="s">
        <v>40</v>
      </c>
      <c r="H38" s="35" t="s">
        <v>41</v>
      </c>
      <c r="I38" s="35" t="s">
        <v>38</v>
      </c>
      <c r="J38" s="34">
        <v>10</v>
      </c>
      <c r="K38" s="36" t="s">
        <v>42</v>
      </c>
      <c r="L38" s="36"/>
      <c r="M38" s="36" t="s">
        <v>78</v>
      </c>
      <c r="N38" s="114" t="s">
        <v>95</v>
      </c>
      <c r="O38" s="36">
        <v>1</v>
      </c>
      <c r="P38" s="28">
        <v>185000000</v>
      </c>
      <c r="Q38" s="44">
        <f t="shared" si="9"/>
        <v>185000000</v>
      </c>
      <c r="R38" s="37">
        <v>0</v>
      </c>
      <c r="S38" s="37">
        <f t="shared" si="7"/>
        <v>185000000</v>
      </c>
      <c r="T38" s="37">
        <v>0</v>
      </c>
      <c r="U38" s="104">
        <f t="shared" si="8"/>
        <v>185000000</v>
      </c>
    </row>
    <row r="39" spans="4:21" ht="28.5" x14ac:dyDescent="0.25">
      <c r="D39" s="113">
        <v>1501</v>
      </c>
      <c r="E39" s="35" t="s">
        <v>36</v>
      </c>
      <c r="F39" s="34">
        <v>1</v>
      </c>
      <c r="G39" s="35" t="s">
        <v>40</v>
      </c>
      <c r="H39" s="35" t="s">
        <v>41</v>
      </c>
      <c r="I39" s="35" t="s">
        <v>38</v>
      </c>
      <c r="J39" s="34">
        <v>10</v>
      </c>
      <c r="K39" s="36" t="s">
        <v>42</v>
      </c>
      <c r="L39" s="36"/>
      <c r="M39" s="36" t="s">
        <v>79</v>
      </c>
      <c r="N39" s="114" t="s">
        <v>96</v>
      </c>
      <c r="O39" s="36">
        <v>1</v>
      </c>
      <c r="P39" s="28">
        <v>18000000</v>
      </c>
      <c r="Q39" s="44">
        <f t="shared" si="9"/>
        <v>18000000</v>
      </c>
      <c r="R39" s="37">
        <v>0</v>
      </c>
      <c r="S39" s="37">
        <f t="shared" si="7"/>
        <v>18000000</v>
      </c>
      <c r="T39" s="37">
        <v>0</v>
      </c>
      <c r="U39" s="104">
        <f t="shared" si="8"/>
        <v>18000000</v>
      </c>
    </row>
    <row r="40" spans="4:21" ht="20.25" customHeight="1" x14ac:dyDescent="0.25">
      <c r="D40" s="100">
        <v>1501</v>
      </c>
      <c r="E40" s="45" t="s">
        <v>36</v>
      </c>
      <c r="F40" s="51">
        <v>1</v>
      </c>
      <c r="G40" s="45" t="s">
        <v>40</v>
      </c>
      <c r="H40" s="45" t="s">
        <v>41</v>
      </c>
      <c r="I40" s="45" t="s">
        <v>38</v>
      </c>
      <c r="J40" s="51">
        <v>10</v>
      </c>
      <c r="K40" s="50" t="s">
        <v>42</v>
      </c>
      <c r="L40" s="36"/>
      <c r="M40" s="50">
        <v>7</v>
      </c>
      <c r="N40" s="47" t="s">
        <v>108</v>
      </c>
      <c r="O40" s="62"/>
      <c r="P40" s="43">
        <f>SUM(P41:P43)</f>
        <v>320000000</v>
      </c>
      <c r="Q40" s="43">
        <f>P40</f>
        <v>320000000</v>
      </c>
      <c r="R40" s="63">
        <f>SUM(R41:R43)</f>
        <v>0</v>
      </c>
      <c r="S40" s="30">
        <f t="shared" si="7"/>
        <v>320000000</v>
      </c>
      <c r="T40" s="30">
        <v>0</v>
      </c>
      <c r="U40" s="107">
        <f t="shared" si="8"/>
        <v>320000000</v>
      </c>
    </row>
    <row r="41" spans="4:21" ht="42.75" x14ac:dyDescent="0.25">
      <c r="D41" s="113">
        <v>1501</v>
      </c>
      <c r="E41" s="35" t="s">
        <v>36</v>
      </c>
      <c r="F41" s="34">
        <v>1</v>
      </c>
      <c r="G41" s="35" t="s">
        <v>40</v>
      </c>
      <c r="H41" s="35" t="s">
        <v>41</v>
      </c>
      <c r="I41" s="35" t="s">
        <v>38</v>
      </c>
      <c r="J41" s="34">
        <v>10</v>
      </c>
      <c r="K41" s="36" t="s">
        <v>42</v>
      </c>
      <c r="L41" s="36"/>
      <c r="M41" s="36" t="s">
        <v>62</v>
      </c>
      <c r="N41" s="114" t="s">
        <v>97</v>
      </c>
      <c r="O41" s="36">
        <v>1</v>
      </c>
      <c r="P41" s="28">
        <v>190000000</v>
      </c>
      <c r="Q41" s="28">
        <f>P41</f>
        <v>190000000</v>
      </c>
      <c r="R41" s="37">
        <v>0</v>
      </c>
      <c r="S41" s="37">
        <f t="shared" si="7"/>
        <v>190000000</v>
      </c>
      <c r="T41" s="37">
        <v>0</v>
      </c>
      <c r="U41" s="104">
        <f t="shared" si="8"/>
        <v>190000000</v>
      </c>
    </row>
    <row r="42" spans="4:21" ht="57" x14ac:dyDescent="0.25">
      <c r="D42" s="113">
        <v>1501</v>
      </c>
      <c r="E42" s="35" t="s">
        <v>36</v>
      </c>
      <c r="F42" s="34">
        <v>1</v>
      </c>
      <c r="G42" s="35" t="s">
        <v>40</v>
      </c>
      <c r="H42" s="35" t="s">
        <v>41</v>
      </c>
      <c r="I42" s="35" t="s">
        <v>38</v>
      </c>
      <c r="J42" s="34">
        <v>10</v>
      </c>
      <c r="K42" s="36" t="s">
        <v>42</v>
      </c>
      <c r="L42" s="36"/>
      <c r="M42" s="36" t="s">
        <v>72</v>
      </c>
      <c r="N42" s="114" t="s">
        <v>98</v>
      </c>
      <c r="O42" s="36">
        <v>1</v>
      </c>
      <c r="P42" s="28">
        <v>114000000</v>
      </c>
      <c r="Q42" s="28">
        <f t="shared" ref="Q42:Q43" si="10">P42</f>
        <v>114000000</v>
      </c>
      <c r="R42" s="37">
        <v>0</v>
      </c>
      <c r="S42" s="37">
        <f t="shared" si="7"/>
        <v>114000000</v>
      </c>
      <c r="T42" s="37">
        <v>0</v>
      </c>
      <c r="U42" s="104">
        <f t="shared" si="8"/>
        <v>114000000</v>
      </c>
    </row>
    <row r="43" spans="4:21" ht="28.5" x14ac:dyDescent="0.25">
      <c r="D43" s="113">
        <v>1501</v>
      </c>
      <c r="E43" s="35" t="s">
        <v>36</v>
      </c>
      <c r="F43" s="34">
        <v>1</v>
      </c>
      <c r="G43" s="35" t="s">
        <v>40</v>
      </c>
      <c r="H43" s="35" t="s">
        <v>41</v>
      </c>
      <c r="I43" s="35" t="s">
        <v>38</v>
      </c>
      <c r="J43" s="34">
        <v>10</v>
      </c>
      <c r="K43" s="39" t="s">
        <v>42</v>
      </c>
      <c r="L43" s="39"/>
      <c r="M43" s="39" t="s">
        <v>80</v>
      </c>
      <c r="N43" s="115" t="s">
        <v>99</v>
      </c>
      <c r="O43" s="39">
        <v>1</v>
      </c>
      <c r="P43" s="40">
        <v>16000000</v>
      </c>
      <c r="Q43" s="40">
        <f t="shared" si="10"/>
        <v>16000000</v>
      </c>
      <c r="R43" s="73">
        <v>0</v>
      </c>
      <c r="S43" s="73">
        <f t="shared" si="7"/>
        <v>16000000</v>
      </c>
      <c r="T43" s="73">
        <v>0</v>
      </c>
      <c r="U43" s="108">
        <f t="shared" si="8"/>
        <v>16000000</v>
      </c>
    </row>
    <row r="44" spans="4:21" ht="18" customHeight="1" x14ac:dyDescent="0.25">
      <c r="D44" s="100">
        <v>1501</v>
      </c>
      <c r="E44" s="45" t="s">
        <v>36</v>
      </c>
      <c r="F44" s="51">
        <v>1</v>
      </c>
      <c r="G44" s="45" t="s">
        <v>40</v>
      </c>
      <c r="H44" s="45" t="s">
        <v>41</v>
      </c>
      <c r="I44" s="45" t="s">
        <v>38</v>
      </c>
      <c r="J44" s="72">
        <v>10</v>
      </c>
      <c r="K44" s="50" t="s">
        <v>42</v>
      </c>
      <c r="L44" s="36"/>
      <c r="M44" s="50">
        <v>8</v>
      </c>
      <c r="N44" s="31" t="s">
        <v>109</v>
      </c>
      <c r="O44" s="36"/>
      <c r="P44" s="32">
        <f>SUM(P45:P52)</f>
        <v>3134873356.2800002</v>
      </c>
      <c r="Q44" s="32">
        <f>P44</f>
        <v>3134873356.2800002</v>
      </c>
      <c r="R44" s="30">
        <v>0</v>
      </c>
      <c r="S44" s="30">
        <f t="shared" si="7"/>
        <v>3134873356.2800002</v>
      </c>
      <c r="T44" s="30">
        <v>0</v>
      </c>
      <c r="U44" s="107">
        <f t="shared" si="8"/>
        <v>3134873356.2800002</v>
      </c>
    </row>
    <row r="45" spans="4:21" ht="28.5" customHeight="1" x14ac:dyDescent="0.25">
      <c r="D45" s="113">
        <v>1501</v>
      </c>
      <c r="E45" s="35" t="s">
        <v>36</v>
      </c>
      <c r="F45" s="34">
        <v>1</v>
      </c>
      <c r="G45" s="35" t="s">
        <v>40</v>
      </c>
      <c r="H45" s="35" t="s">
        <v>41</v>
      </c>
      <c r="I45" s="35" t="s">
        <v>38</v>
      </c>
      <c r="J45" s="70">
        <v>10</v>
      </c>
      <c r="K45" s="36" t="s">
        <v>42</v>
      </c>
      <c r="L45" s="36"/>
      <c r="M45" s="36" t="s">
        <v>63</v>
      </c>
      <c r="N45" s="114" t="s">
        <v>133</v>
      </c>
      <c r="O45" s="36">
        <v>1</v>
      </c>
      <c r="P45" s="28">
        <v>2203586441</v>
      </c>
      <c r="Q45" s="28">
        <f>P45</f>
        <v>2203586441</v>
      </c>
      <c r="R45" s="37">
        <v>0</v>
      </c>
      <c r="S45" s="37">
        <f t="shared" si="7"/>
        <v>2203586441</v>
      </c>
      <c r="T45" s="37">
        <v>0</v>
      </c>
      <c r="U45" s="104">
        <f t="shared" si="8"/>
        <v>2203586441</v>
      </c>
    </row>
    <row r="46" spans="4:21" ht="39.75" customHeight="1" x14ac:dyDescent="0.25">
      <c r="D46" s="113">
        <v>1501</v>
      </c>
      <c r="E46" s="35" t="s">
        <v>36</v>
      </c>
      <c r="F46" s="34">
        <v>1</v>
      </c>
      <c r="G46" s="35" t="s">
        <v>40</v>
      </c>
      <c r="H46" s="35" t="s">
        <v>41</v>
      </c>
      <c r="I46" s="35" t="s">
        <v>38</v>
      </c>
      <c r="J46" s="70">
        <v>10</v>
      </c>
      <c r="K46" s="36" t="s">
        <v>42</v>
      </c>
      <c r="L46" s="36"/>
      <c r="M46" s="36" t="s">
        <v>68</v>
      </c>
      <c r="N46" s="114" t="s">
        <v>134</v>
      </c>
      <c r="O46" s="36">
        <v>1</v>
      </c>
      <c r="P46" s="28">
        <f>P45*8%</f>
        <v>176286915.28</v>
      </c>
      <c r="Q46" s="28">
        <f>P46</f>
        <v>176286915.28</v>
      </c>
      <c r="R46" s="37">
        <v>0</v>
      </c>
      <c r="S46" s="37">
        <f t="shared" si="7"/>
        <v>176286915.28</v>
      </c>
      <c r="T46" s="37">
        <v>0</v>
      </c>
      <c r="U46" s="104">
        <f t="shared" si="8"/>
        <v>176286915.28</v>
      </c>
    </row>
    <row r="47" spans="4:21" ht="39.75" customHeight="1" x14ac:dyDescent="0.25">
      <c r="D47" s="113">
        <v>1501</v>
      </c>
      <c r="E47" s="35" t="s">
        <v>36</v>
      </c>
      <c r="F47" s="34">
        <v>1</v>
      </c>
      <c r="G47" s="35" t="s">
        <v>40</v>
      </c>
      <c r="H47" s="35" t="s">
        <v>41</v>
      </c>
      <c r="I47" s="35" t="s">
        <v>38</v>
      </c>
      <c r="J47" s="70">
        <v>10</v>
      </c>
      <c r="K47" s="36" t="s">
        <v>42</v>
      </c>
      <c r="L47" s="36"/>
      <c r="M47" s="36" t="s">
        <v>69</v>
      </c>
      <c r="N47" s="114" t="s">
        <v>138</v>
      </c>
      <c r="O47" s="36">
        <v>1</v>
      </c>
      <c r="P47" s="28">
        <v>30000000</v>
      </c>
      <c r="Q47" s="28">
        <f>P47</f>
        <v>30000000</v>
      </c>
      <c r="R47" s="37">
        <v>0</v>
      </c>
      <c r="S47" s="37">
        <f t="shared" si="7"/>
        <v>30000000</v>
      </c>
      <c r="T47" s="37">
        <v>0</v>
      </c>
      <c r="U47" s="104">
        <f t="shared" si="8"/>
        <v>30000000</v>
      </c>
    </row>
    <row r="48" spans="4:21" ht="28.5" x14ac:dyDescent="0.25">
      <c r="D48" s="113">
        <v>1501</v>
      </c>
      <c r="E48" s="35" t="s">
        <v>36</v>
      </c>
      <c r="F48" s="34">
        <v>1</v>
      </c>
      <c r="G48" s="35" t="s">
        <v>40</v>
      </c>
      <c r="H48" s="35" t="s">
        <v>41</v>
      </c>
      <c r="I48" s="35" t="s">
        <v>38</v>
      </c>
      <c r="J48" s="70">
        <v>10</v>
      </c>
      <c r="K48" s="36" t="s">
        <v>42</v>
      </c>
      <c r="L48" s="36"/>
      <c r="M48" s="36" t="s">
        <v>129</v>
      </c>
      <c r="N48" s="114" t="s">
        <v>116</v>
      </c>
      <c r="O48" s="36">
        <v>1</v>
      </c>
      <c r="P48" s="28">
        <v>35000000</v>
      </c>
      <c r="Q48" s="28">
        <f t="shared" ref="Q48:Q52" si="11">P48</f>
        <v>35000000</v>
      </c>
      <c r="R48" s="37">
        <v>0</v>
      </c>
      <c r="S48" s="37">
        <f t="shared" si="7"/>
        <v>35000000</v>
      </c>
      <c r="T48" s="37">
        <v>0</v>
      </c>
      <c r="U48" s="104">
        <f t="shared" si="8"/>
        <v>35000000</v>
      </c>
    </row>
    <row r="49" spans="4:21" ht="28.5" x14ac:dyDescent="0.25">
      <c r="D49" s="113">
        <v>1501</v>
      </c>
      <c r="E49" s="35" t="s">
        <v>36</v>
      </c>
      <c r="F49" s="34">
        <v>1</v>
      </c>
      <c r="G49" s="35" t="s">
        <v>40</v>
      </c>
      <c r="H49" s="35" t="s">
        <v>41</v>
      </c>
      <c r="I49" s="35" t="s">
        <v>38</v>
      </c>
      <c r="J49" s="70">
        <v>10</v>
      </c>
      <c r="K49" s="36" t="s">
        <v>42</v>
      </c>
      <c r="L49" s="36"/>
      <c r="M49" s="36" t="s">
        <v>130</v>
      </c>
      <c r="N49" s="114" t="s">
        <v>117</v>
      </c>
      <c r="O49" s="36">
        <v>1</v>
      </c>
      <c r="P49" s="28">
        <v>360000000</v>
      </c>
      <c r="Q49" s="28">
        <f t="shared" si="11"/>
        <v>360000000</v>
      </c>
      <c r="R49" s="37">
        <v>0</v>
      </c>
      <c r="S49" s="37">
        <f t="shared" si="7"/>
        <v>360000000</v>
      </c>
      <c r="T49" s="37">
        <v>0</v>
      </c>
      <c r="U49" s="104">
        <f t="shared" si="8"/>
        <v>360000000</v>
      </c>
    </row>
    <row r="50" spans="4:21" ht="42.75" x14ac:dyDescent="0.25">
      <c r="D50" s="113">
        <v>1501</v>
      </c>
      <c r="E50" s="35" t="s">
        <v>36</v>
      </c>
      <c r="F50" s="34">
        <v>1</v>
      </c>
      <c r="G50" s="35" t="s">
        <v>40</v>
      </c>
      <c r="H50" s="35" t="s">
        <v>41</v>
      </c>
      <c r="I50" s="35" t="s">
        <v>38</v>
      </c>
      <c r="J50" s="70">
        <v>10</v>
      </c>
      <c r="K50" s="36" t="s">
        <v>42</v>
      </c>
      <c r="L50" s="36"/>
      <c r="M50" s="36" t="s">
        <v>131</v>
      </c>
      <c r="N50" s="114" t="s">
        <v>100</v>
      </c>
      <c r="O50" s="36">
        <v>1</v>
      </c>
      <c r="P50" s="28">
        <v>200000000</v>
      </c>
      <c r="Q50" s="28">
        <f t="shared" si="11"/>
        <v>200000000</v>
      </c>
      <c r="R50" s="37">
        <v>0</v>
      </c>
      <c r="S50" s="37">
        <f t="shared" si="7"/>
        <v>200000000</v>
      </c>
      <c r="T50" s="37">
        <v>0</v>
      </c>
      <c r="U50" s="104">
        <f t="shared" si="8"/>
        <v>200000000</v>
      </c>
    </row>
    <row r="51" spans="4:21" ht="42.75" x14ac:dyDescent="0.25">
      <c r="D51" s="113">
        <v>1501</v>
      </c>
      <c r="E51" s="35" t="s">
        <v>36</v>
      </c>
      <c r="F51" s="34">
        <v>1</v>
      </c>
      <c r="G51" s="35" t="s">
        <v>40</v>
      </c>
      <c r="H51" s="35" t="s">
        <v>41</v>
      </c>
      <c r="I51" s="35" t="s">
        <v>38</v>
      </c>
      <c r="J51" s="70">
        <v>10</v>
      </c>
      <c r="K51" s="36" t="s">
        <v>42</v>
      </c>
      <c r="L51" s="36"/>
      <c r="M51" s="36" t="s">
        <v>132</v>
      </c>
      <c r="N51" s="114" t="s">
        <v>101</v>
      </c>
      <c r="O51" s="36">
        <v>1</v>
      </c>
      <c r="P51" s="28">
        <v>120000000</v>
      </c>
      <c r="Q51" s="28">
        <f t="shared" si="11"/>
        <v>120000000</v>
      </c>
      <c r="R51" s="37">
        <v>0</v>
      </c>
      <c r="S51" s="37">
        <f t="shared" si="7"/>
        <v>120000000</v>
      </c>
      <c r="T51" s="37">
        <v>0</v>
      </c>
      <c r="U51" s="104">
        <f t="shared" si="8"/>
        <v>120000000</v>
      </c>
    </row>
    <row r="52" spans="4:21" ht="42.75" x14ac:dyDescent="0.25">
      <c r="D52" s="113">
        <v>1501</v>
      </c>
      <c r="E52" s="35" t="s">
        <v>36</v>
      </c>
      <c r="F52" s="34">
        <v>1</v>
      </c>
      <c r="G52" s="35" t="s">
        <v>40</v>
      </c>
      <c r="H52" s="35" t="s">
        <v>41</v>
      </c>
      <c r="I52" s="35" t="s">
        <v>38</v>
      </c>
      <c r="J52" s="70">
        <v>10</v>
      </c>
      <c r="K52" s="36" t="s">
        <v>42</v>
      </c>
      <c r="L52" s="36"/>
      <c r="N52" s="114" t="s">
        <v>118</v>
      </c>
      <c r="O52" s="36">
        <v>1</v>
      </c>
      <c r="P52" s="28">
        <v>10000000</v>
      </c>
      <c r="Q52" s="28">
        <f t="shared" si="11"/>
        <v>10000000</v>
      </c>
      <c r="R52" s="37">
        <v>0</v>
      </c>
      <c r="S52" s="37">
        <f t="shared" si="7"/>
        <v>10000000</v>
      </c>
      <c r="T52" s="37">
        <v>0</v>
      </c>
      <c r="U52" s="104">
        <f t="shared" si="8"/>
        <v>10000000</v>
      </c>
    </row>
    <row r="53" spans="4:21" ht="15" x14ac:dyDescent="0.25">
      <c r="D53" s="100">
        <v>1501</v>
      </c>
      <c r="E53" s="45" t="s">
        <v>36</v>
      </c>
      <c r="F53" s="51">
        <v>1</v>
      </c>
      <c r="G53" s="45" t="s">
        <v>40</v>
      </c>
      <c r="H53" s="45" t="s">
        <v>41</v>
      </c>
      <c r="I53" s="45" t="s">
        <v>38</v>
      </c>
      <c r="J53" s="51">
        <v>16</v>
      </c>
      <c r="K53" s="71" t="s">
        <v>42</v>
      </c>
      <c r="L53" s="71"/>
      <c r="M53" s="71">
        <v>9</v>
      </c>
      <c r="N53" s="74" t="s">
        <v>110</v>
      </c>
      <c r="O53" s="41"/>
      <c r="P53" s="29">
        <f>SUM(P54:P55)</f>
        <v>9000000000</v>
      </c>
      <c r="Q53" s="29">
        <f t="shared" ref="Q53:Q55" si="12">P53</f>
        <v>9000000000</v>
      </c>
      <c r="R53" s="42">
        <v>0</v>
      </c>
      <c r="S53" s="42">
        <f t="shared" si="7"/>
        <v>9000000000</v>
      </c>
      <c r="T53" s="42">
        <v>0</v>
      </c>
      <c r="U53" s="109">
        <f t="shared" si="8"/>
        <v>9000000000</v>
      </c>
    </row>
    <row r="54" spans="4:21" ht="18" customHeight="1" x14ac:dyDescent="0.25">
      <c r="D54" s="113">
        <v>1501</v>
      </c>
      <c r="E54" s="35" t="s">
        <v>36</v>
      </c>
      <c r="F54" s="34">
        <v>1</v>
      </c>
      <c r="G54" s="35" t="s">
        <v>40</v>
      </c>
      <c r="H54" s="35" t="s">
        <v>41</v>
      </c>
      <c r="I54" s="35" t="s">
        <v>38</v>
      </c>
      <c r="J54" s="34">
        <v>16</v>
      </c>
      <c r="K54" s="36" t="s">
        <v>42</v>
      </c>
      <c r="L54" s="36"/>
      <c r="M54" s="36" t="s">
        <v>70</v>
      </c>
      <c r="N54" s="114" t="s">
        <v>77</v>
      </c>
      <c r="O54" s="36">
        <v>1</v>
      </c>
      <c r="P54" s="28">
        <v>8410000000</v>
      </c>
      <c r="Q54" s="28">
        <f t="shared" si="12"/>
        <v>8410000000</v>
      </c>
      <c r="R54" s="37">
        <v>0</v>
      </c>
      <c r="S54" s="37">
        <f t="shared" si="7"/>
        <v>8410000000</v>
      </c>
      <c r="T54" s="37">
        <v>0</v>
      </c>
      <c r="U54" s="104">
        <f t="shared" si="8"/>
        <v>8410000000</v>
      </c>
    </row>
    <row r="55" spans="4:21" ht="41.25" customHeight="1" x14ac:dyDescent="0.25">
      <c r="D55" s="113">
        <v>1501</v>
      </c>
      <c r="E55" s="35" t="s">
        <v>36</v>
      </c>
      <c r="F55" s="34">
        <v>1</v>
      </c>
      <c r="G55" s="35" t="s">
        <v>40</v>
      </c>
      <c r="H55" s="35" t="s">
        <v>41</v>
      </c>
      <c r="I55" s="35" t="s">
        <v>38</v>
      </c>
      <c r="J55" s="34">
        <v>16</v>
      </c>
      <c r="K55" s="36" t="s">
        <v>42</v>
      </c>
      <c r="L55" s="36"/>
      <c r="M55" s="36" t="s">
        <v>71</v>
      </c>
      <c r="N55" s="116" t="s">
        <v>76</v>
      </c>
      <c r="O55" s="36">
        <v>1</v>
      </c>
      <c r="P55" s="44">
        <v>590000000</v>
      </c>
      <c r="Q55" s="28">
        <f t="shared" si="12"/>
        <v>590000000</v>
      </c>
      <c r="R55" s="37">
        <v>0</v>
      </c>
      <c r="S55" s="37">
        <f t="shared" si="7"/>
        <v>590000000</v>
      </c>
      <c r="T55" s="37">
        <v>0</v>
      </c>
      <c r="U55" s="104">
        <f t="shared" si="8"/>
        <v>590000000</v>
      </c>
    </row>
    <row r="56" spans="4:21" ht="30" x14ac:dyDescent="0.25">
      <c r="D56" s="100">
        <v>1501</v>
      </c>
      <c r="E56" s="45" t="s">
        <v>36</v>
      </c>
      <c r="F56" s="51">
        <v>1</v>
      </c>
      <c r="G56" s="45" t="s">
        <v>40</v>
      </c>
      <c r="H56" s="45" t="s">
        <v>41</v>
      </c>
      <c r="I56" s="45" t="s">
        <v>38</v>
      </c>
      <c r="J56" s="51">
        <v>10</v>
      </c>
      <c r="K56" s="50" t="s">
        <v>42</v>
      </c>
      <c r="L56" s="50"/>
      <c r="M56" s="50">
        <v>10</v>
      </c>
      <c r="N56" s="46" t="s">
        <v>120</v>
      </c>
      <c r="O56" s="36"/>
      <c r="P56" s="43">
        <f>SUM(P57)</f>
        <v>760000000</v>
      </c>
      <c r="Q56" s="28">
        <f t="shared" ref="Q56:Q57" si="13">P56</f>
        <v>760000000</v>
      </c>
      <c r="R56" s="37">
        <v>0</v>
      </c>
      <c r="S56" s="37">
        <f t="shared" ref="S56:S57" si="14">Q56</f>
        <v>760000000</v>
      </c>
      <c r="T56" s="37">
        <v>0</v>
      </c>
      <c r="U56" s="104">
        <f t="shared" ref="U56:U57" si="15">S56-T56</f>
        <v>760000000</v>
      </c>
    </row>
    <row r="57" spans="4:21" ht="28.5" x14ac:dyDescent="0.25">
      <c r="D57" s="113">
        <v>1501</v>
      </c>
      <c r="E57" s="35" t="s">
        <v>36</v>
      </c>
      <c r="F57" s="34">
        <v>1</v>
      </c>
      <c r="G57" s="35" t="s">
        <v>40</v>
      </c>
      <c r="H57" s="35" t="s">
        <v>41</v>
      </c>
      <c r="I57" s="35" t="s">
        <v>38</v>
      </c>
      <c r="J57" s="34">
        <v>16</v>
      </c>
      <c r="K57" s="36" t="s">
        <v>42</v>
      </c>
      <c r="L57" s="36"/>
      <c r="M57" s="36" t="s">
        <v>73</v>
      </c>
      <c r="N57" s="114" t="s">
        <v>122</v>
      </c>
      <c r="O57" s="36">
        <v>1</v>
      </c>
      <c r="P57" s="28">
        <v>760000000</v>
      </c>
      <c r="Q57" s="28">
        <f t="shared" si="13"/>
        <v>760000000</v>
      </c>
      <c r="R57" s="37">
        <v>0</v>
      </c>
      <c r="S57" s="37">
        <f t="shared" si="14"/>
        <v>760000000</v>
      </c>
      <c r="T57" s="37">
        <v>0</v>
      </c>
      <c r="U57" s="104">
        <f t="shared" si="15"/>
        <v>760000000</v>
      </c>
    </row>
    <row r="58" spans="4:21" ht="19.5" customHeight="1" x14ac:dyDescent="0.25">
      <c r="D58" s="100">
        <v>1501</v>
      </c>
      <c r="E58" s="45" t="s">
        <v>36</v>
      </c>
      <c r="F58" s="51">
        <v>1</v>
      </c>
      <c r="G58" s="45" t="s">
        <v>40</v>
      </c>
      <c r="H58" s="45" t="s">
        <v>41</v>
      </c>
      <c r="I58" s="45" t="s">
        <v>38</v>
      </c>
      <c r="J58" s="51">
        <v>10</v>
      </c>
      <c r="K58" s="50" t="s">
        <v>42</v>
      </c>
      <c r="L58" s="50"/>
      <c r="M58" s="50">
        <v>11</v>
      </c>
      <c r="N58" s="46" t="s">
        <v>119</v>
      </c>
      <c r="O58" s="36"/>
      <c r="P58" s="43">
        <f>SUM(P59)</f>
        <v>1550000000</v>
      </c>
      <c r="Q58" s="28">
        <f t="shared" ref="Q58:Q59" si="16">P58</f>
        <v>1550000000</v>
      </c>
      <c r="R58" s="37">
        <v>0</v>
      </c>
      <c r="S58" s="37">
        <f t="shared" ref="S58:S59" si="17">Q58</f>
        <v>1550000000</v>
      </c>
      <c r="T58" s="37">
        <v>0</v>
      </c>
      <c r="U58" s="104">
        <f t="shared" ref="U58:U59" si="18">S58-T58</f>
        <v>1550000000</v>
      </c>
    </row>
    <row r="59" spans="4:21" ht="28.5" x14ac:dyDescent="0.25">
      <c r="D59" s="113">
        <v>1501</v>
      </c>
      <c r="E59" s="35" t="s">
        <v>36</v>
      </c>
      <c r="F59" s="34">
        <v>1</v>
      </c>
      <c r="G59" s="35" t="s">
        <v>40</v>
      </c>
      <c r="H59" s="35" t="s">
        <v>41</v>
      </c>
      <c r="I59" s="35" t="s">
        <v>38</v>
      </c>
      <c r="J59" s="34">
        <v>16</v>
      </c>
      <c r="K59" s="36" t="s">
        <v>42</v>
      </c>
      <c r="L59" s="36"/>
      <c r="M59" s="36" t="s">
        <v>75</v>
      </c>
      <c r="N59" s="114" t="s">
        <v>121</v>
      </c>
      <c r="O59" s="36">
        <v>1</v>
      </c>
      <c r="P59" s="28">
        <v>1550000000</v>
      </c>
      <c r="Q59" s="28">
        <f t="shared" si="16"/>
        <v>1550000000</v>
      </c>
      <c r="R59" s="37">
        <v>0</v>
      </c>
      <c r="S59" s="37">
        <f t="shared" si="17"/>
        <v>1550000000</v>
      </c>
      <c r="T59" s="37">
        <v>0</v>
      </c>
      <c r="U59" s="104">
        <f t="shared" si="18"/>
        <v>1550000000</v>
      </c>
    </row>
    <row r="60" spans="4:21" ht="15" x14ac:dyDescent="0.25">
      <c r="D60" s="113"/>
      <c r="E60" s="35"/>
      <c r="F60" s="34"/>
      <c r="G60" s="35"/>
      <c r="H60" s="35"/>
      <c r="I60" s="35"/>
      <c r="J60" s="34"/>
      <c r="K60" s="36"/>
      <c r="L60" s="36"/>
      <c r="M60" s="36"/>
      <c r="N60" s="47" t="s">
        <v>39</v>
      </c>
      <c r="O60" s="36"/>
      <c r="P60" s="28"/>
      <c r="Q60" s="28"/>
      <c r="R60" s="37"/>
      <c r="S60" s="37"/>
      <c r="T60" s="37"/>
      <c r="U60" s="104"/>
    </row>
    <row r="61" spans="4:21" ht="15" x14ac:dyDescent="0.25">
      <c r="D61" s="93">
        <v>1501</v>
      </c>
      <c r="E61" s="45">
        <v>100</v>
      </c>
      <c r="F61" s="50">
        <v>1</v>
      </c>
      <c r="G61" s="50">
        <v>0</v>
      </c>
      <c r="H61" s="50" t="s">
        <v>53</v>
      </c>
      <c r="I61" s="45"/>
      <c r="J61" s="51"/>
      <c r="K61" s="50"/>
      <c r="L61" s="50"/>
      <c r="M61" s="51"/>
      <c r="N61" s="46" t="s">
        <v>54</v>
      </c>
      <c r="O61" s="52"/>
      <c r="P61" s="30">
        <f>P62+P64</f>
        <v>4473721853.68999</v>
      </c>
      <c r="Q61" s="30">
        <f>Q62</f>
        <v>3000000000</v>
      </c>
      <c r="R61" s="37">
        <v>0</v>
      </c>
      <c r="S61" s="30">
        <f t="shared" si="1"/>
        <v>3000000000</v>
      </c>
      <c r="T61" s="30">
        <f>T62</f>
        <v>0</v>
      </c>
      <c r="U61" s="107">
        <f t="shared" si="0"/>
        <v>3000000000</v>
      </c>
    </row>
    <row r="62" spans="4:21" ht="15" x14ac:dyDescent="0.25">
      <c r="D62" s="100"/>
      <c r="E62" s="45"/>
      <c r="F62" s="51"/>
      <c r="G62" s="45"/>
      <c r="H62" s="45"/>
      <c r="I62" s="45"/>
      <c r="J62" s="51"/>
      <c r="K62" s="50"/>
      <c r="L62" s="50"/>
      <c r="M62" s="51">
        <v>12</v>
      </c>
      <c r="N62" s="25" t="s">
        <v>123</v>
      </c>
      <c r="O62" s="51"/>
      <c r="P62" s="48">
        <f>P63</f>
        <v>3000000000</v>
      </c>
      <c r="Q62" s="48">
        <f>P62</f>
        <v>3000000000</v>
      </c>
      <c r="R62" s="30">
        <v>0</v>
      </c>
      <c r="S62" s="30">
        <f t="shared" ref="S62" si="19">+Q62</f>
        <v>3000000000</v>
      </c>
      <c r="T62" s="30">
        <v>0</v>
      </c>
      <c r="U62" s="107">
        <f t="shared" si="0"/>
        <v>3000000000</v>
      </c>
    </row>
    <row r="63" spans="4:21" x14ac:dyDescent="0.25">
      <c r="D63" s="75">
        <v>1501</v>
      </c>
      <c r="E63" s="35">
        <v>100</v>
      </c>
      <c r="F63" s="36">
        <v>1</v>
      </c>
      <c r="G63" s="36">
        <v>0</v>
      </c>
      <c r="H63" s="36" t="s">
        <v>53</v>
      </c>
      <c r="I63" s="35" t="s">
        <v>38</v>
      </c>
      <c r="J63" s="34">
        <v>10</v>
      </c>
      <c r="K63" s="36" t="s">
        <v>42</v>
      </c>
      <c r="L63" s="36"/>
      <c r="M63" s="34" t="s">
        <v>81</v>
      </c>
      <c r="N63" s="117" t="s">
        <v>84</v>
      </c>
      <c r="O63" s="34">
        <v>1</v>
      </c>
      <c r="P63" s="37">
        <v>3000000000</v>
      </c>
      <c r="Q63" s="49">
        <f>P63</f>
        <v>3000000000</v>
      </c>
      <c r="R63" s="37">
        <v>0</v>
      </c>
      <c r="S63" s="37">
        <f>Q63</f>
        <v>3000000000</v>
      </c>
      <c r="T63" s="37">
        <v>0</v>
      </c>
      <c r="U63" s="104">
        <f t="shared" si="0"/>
        <v>3000000000</v>
      </c>
    </row>
    <row r="64" spans="4:21" ht="15" x14ac:dyDescent="0.25">
      <c r="D64" s="75"/>
      <c r="E64" s="35"/>
      <c r="F64" s="36"/>
      <c r="G64" s="36"/>
      <c r="H64" s="36"/>
      <c r="I64" s="35"/>
      <c r="J64" s="34"/>
      <c r="K64" s="36"/>
      <c r="L64" s="36"/>
      <c r="M64" s="51">
        <v>13</v>
      </c>
      <c r="N64" s="33" t="s">
        <v>111</v>
      </c>
      <c r="O64" s="34"/>
      <c r="P64" s="30">
        <f>P65</f>
        <v>1473721853.68999</v>
      </c>
      <c r="Q64" s="48">
        <f t="shared" ref="Q64" si="20">P64</f>
        <v>1473721853.68999</v>
      </c>
      <c r="R64" s="30">
        <v>0</v>
      </c>
      <c r="S64" s="37">
        <f t="shared" ref="S64:S65" si="21">Q64</f>
        <v>1473721853.68999</v>
      </c>
      <c r="T64" s="30">
        <v>0</v>
      </c>
      <c r="U64" s="107">
        <f t="shared" si="0"/>
        <v>1473721853.68999</v>
      </c>
    </row>
    <row r="65" spans="4:22" x14ac:dyDescent="0.25">
      <c r="D65" s="75">
        <v>1501</v>
      </c>
      <c r="E65" s="35">
        <v>100</v>
      </c>
      <c r="F65" s="36">
        <v>1</v>
      </c>
      <c r="G65" s="36">
        <v>0</v>
      </c>
      <c r="H65" s="36" t="s">
        <v>53</v>
      </c>
      <c r="I65" s="35" t="s">
        <v>38</v>
      </c>
      <c r="J65" s="34">
        <v>10</v>
      </c>
      <c r="K65" s="36" t="s">
        <v>42</v>
      </c>
      <c r="L65" s="36"/>
      <c r="M65" s="34" t="s">
        <v>82</v>
      </c>
      <c r="N65" s="117" t="s">
        <v>85</v>
      </c>
      <c r="O65" s="34">
        <v>1</v>
      </c>
      <c r="P65" s="37">
        <v>1473721853.68999</v>
      </c>
      <c r="Q65" s="49">
        <f>P65</f>
        <v>1473721853.68999</v>
      </c>
      <c r="R65" s="37">
        <v>0</v>
      </c>
      <c r="S65" s="37">
        <f t="shared" si="21"/>
        <v>1473721853.68999</v>
      </c>
      <c r="T65" s="37">
        <v>0</v>
      </c>
      <c r="U65" s="104">
        <f t="shared" si="0"/>
        <v>1473721853.68999</v>
      </c>
    </row>
    <row r="66" spans="4:22" s="64" customFormat="1" ht="15" x14ac:dyDescent="0.25">
      <c r="D66" s="127" t="s">
        <v>139</v>
      </c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30">
        <f>P16+P61-P53</f>
        <v>20999999999.999992</v>
      </c>
      <c r="Q66" s="30">
        <f>P66</f>
        <v>20999999999.999992</v>
      </c>
      <c r="R66" s="30">
        <v>0</v>
      </c>
      <c r="S66" s="30">
        <f>Q66</f>
        <v>20999999999.999992</v>
      </c>
      <c r="T66" s="30">
        <v>0</v>
      </c>
      <c r="U66" s="107">
        <f t="shared" si="0"/>
        <v>20999999999.999992</v>
      </c>
      <c r="V66" s="92"/>
    </row>
    <row r="67" spans="4:22" s="64" customFormat="1" ht="15" x14ac:dyDescent="0.25">
      <c r="D67" s="138" t="s">
        <v>83</v>
      </c>
      <c r="E67" s="139"/>
      <c r="F67" s="139"/>
      <c r="G67" s="139"/>
      <c r="H67" s="139"/>
      <c r="I67" s="139"/>
      <c r="J67" s="139"/>
      <c r="K67" s="139"/>
      <c r="L67" s="139"/>
      <c r="M67" s="139"/>
      <c r="N67" s="140"/>
      <c r="O67" s="51"/>
      <c r="P67" s="30">
        <f>P53</f>
        <v>9000000000</v>
      </c>
      <c r="Q67" s="30">
        <f>P67</f>
        <v>9000000000</v>
      </c>
      <c r="R67" s="30">
        <v>0</v>
      </c>
      <c r="S67" s="30">
        <f>Q67</f>
        <v>9000000000</v>
      </c>
      <c r="T67" s="30">
        <v>0</v>
      </c>
      <c r="U67" s="107">
        <f t="shared" si="0"/>
        <v>9000000000</v>
      </c>
      <c r="V67" s="92"/>
    </row>
    <row r="68" spans="4:22" ht="15" x14ac:dyDescent="0.25">
      <c r="D68" s="129" t="s">
        <v>55</v>
      </c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9">
        <f>P66+P67</f>
        <v>29999999999.999992</v>
      </c>
      <c r="Q68" s="19">
        <f>Q66</f>
        <v>20999999999.999992</v>
      </c>
      <c r="R68" s="19">
        <f t="shared" ref="R68" si="22">+R66</f>
        <v>0</v>
      </c>
      <c r="S68" s="19">
        <f>Q68</f>
        <v>20999999999.999992</v>
      </c>
      <c r="T68" s="19">
        <f>T61+T16</f>
        <v>0</v>
      </c>
      <c r="U68" s="101">
        <f t="shared" si="0"/>
        <v>20999999999.999992</v>
      </c>
    </row>
    <row r="69" spans="4:22" ht="159.75" customHeight="1" x14ac:dyDescent="0.25">
      <c r="D69" s="131" t="s">
        <v>56</v>
      </c>
      <c r="E69" s="132"/>
      <c r="F69" s="132"/>
      <c r="G69" s="133"/>
      <c r="H69" s="134" t="s">
        <v>124</v>
      </c>
      <c r="I69" s="135"/>
      <c r="J69" s="135"/>
      <c r="K69" s="135"/>
      <c r="L69" s="135"/>
      <c r="M69" s="135"/>
      <c r="N69" s="136"/>
      <c r="O69" s="27" t="s">
        <v>57</v>
      </c>
      <c r="P69" s="132" t="s">
        <v>128</v>
      </c>
      <c r="Q69" s="132"/>
      <c r="R69" s="133"/>
      <c r="S69" s="132" t="s">
        <v>125</v>
      </c>
      <c r="T69" s="132"/>
      <c r="U69" s="137"/>
    </row>
    <row r="70" spans="4:22" s="55" customFormat="1" ht="18" customHeight="1" thickBot="1" x14ac:dyDescent="0.3">
      <c r="D70" s="118" t="s">
        <v>58</v>
      </c>
      <c r="E70" s="119"/>
      <c r="F70" s="120">
        <f ca="1">P70</f>
        <v>46044</v>
      </c>
      <c r="G70" s="121"/>
      <c r="H70" s="121"/>
      <c r="I70" s="121"/>
      <c r="J70" s="121"/>
      <c r="K70" s="121"/>
      <c r="L70" s="121"/>
      <c r="M70" s="121"/>
      <c r="N70" s="122"/>
      <c r="O70" s="110" t="str">
        <f>+D70</f>
        <v>FECHA:</v>
      </c>
      <c r="P70" s="123">
        <f ca="1">+TODAY()</f>
        <v>46044</v>
      </c>
      <c r="Q70" s="123"/>
      <c r="R70" s="123"/>
      <c r="S70" s="111" t="str">
        <f>+O70</f>
        <v>FECHA:</v>
      </c>
      <c r="T70" s="120">
        <f ca="1">+TODAY()</f>
        <v>46044</v>
      </c>
      <c r="U70" s="124"/>
      <c r="V70" s="89"/>
    </row>
    <row r="74" spans="4:22" x14ac:dyDescent="0.25">
      <c r="P74" s="67"/>
      <c r="Q74" s="68"/>
    </row>
    <row r="75" spans="4:22" x14ac:dyDescent="0.25">
      <c r="Q75" s="68"/>
    </row>
    <row r="76" spans="4:22" x14ac:dyDescent="0.25">
      <c r="P76" s="67"/>
      <c r="Q76" s="68"/>
    </row>
    <row r="79" spans="4:22" x14ac:dyDescent="0.25">
      <c r="P79" s="67"/>
    </row>
    <row r="80" spans="4:22" x14ac:dyDescent="0.25">
      <c r="P80" s="69">
        <f>P17+P20+P23+P26+P30+P36+P40+P44+P56+P58+P62+P64</f>
        <v>20999999999.999992</v>
      </c>
    </row>
    <row r="81" spans="16:16" x14ac:dyDescent="0.25">
      <c r="P81" s="68"/>
    </row>
    <row r="82" spans="16:16" x14ac:dyDescent="0.25">
      <c r="P82" s="68"/>
    </row>
    <row r="83" spans="16:16" x14ac:dyDescent="0.25">
      <c r="P83" s="68"/>
    </row>
    <row r="84" spans="16:16" x14ac:dyDescent="0.25">
      <c r="P84" s="76"/>
    </row>
    <row r="86" spans="16:16" x14ac:dyDescent="0.25">
      <c r="P86" s="76"/>
    </row>
    <row r="87" spans="16:16" x14ac:dyDescent="0.25">
      <c r="P87" s="76"/>
    </row>
  </sheetData>
  <autoFilter ref="N2:N87" xr:uid="{B27F0FA1-1D0A-44C0-A21D-862F979061EA}"/>
  <mergeCells count="39">
    <mergeCell ref="O10:P10"/>
    <mergeCell ref="D3:J3"/>
    <mergeCell ref="K3:S4"/>
    <mergeCell ref="T3:U6"/>
    <mergeCell ref="D4:J4"/>
    <mergeCell ref="D5:J5"/>
    <mergeCell ref="K5:S6"/>
    <mergeCell ref="D6:J6"/>
    <mergeCell ref="D7:U7"/>
    <mergeCell ref="O8:U8"/>
    <mergeCell ref="D9:I9"/>
    <mergeCell ref="J9:N9"/>
    <mergeCell ref="O9:P9"/>
    <mergeCell ref="D11:I11"/>
    <mergeCell ref="J11:N11"/>
    <mergeCell ref="O11:P11"/>
    <mergeCell ref="O12:P12"/>
    <mergeCell ref="D13:I13"/>
    <mergeCell ref="J13:J14"/>
    <mergeCell ref="K13:L13"/>
    <mergeCell ref="M13:N13"/>
    <mergeCell ref="O13:O14"/>
    <mergeCell ref="P13:P14"/>
    <mergeCell ref="D70:E70"/>
    <mergeCell ref="F70:N70"/>
    <mergeCell ref="P70:R70"/>
    <mergeCell ref="T70:U70"/>
    <mergeCell ref="Q13:Q14"/>
    <mergeCell ref="R13:R14"/>
    <mergeCell ref="S13:S14"/>
    <mergeCell ref="T13:T14"/>
    <mergeCell ref="U13:U14"/>
    <mergeCell ref="D66:O66"/>
    <mergeCell ref="D68:O68"/>
    <mergeCell ref="D69:G69"/>
    <mergeCell ref="H69:N69"/>
    <mergeCell ref="P69:R69"/>
    <mergeCell ref="S69:U69"/>
    <mergeCell ref="D67:N67"/>
  </mergeCells>
  <phoneticPr fontId="6" type="noConversion"/>
  <printOptions horizontalCentered="1"/>
  <pageMargins left="0.23622047244094491" right="0.23622047244094491" top="0.39370078740157483" bottom="0.39370078740157483" header="0.39370078740157483" footer="0.39370078740157483"/>
  <pageSetup paperSize="14" scale="47" fitToHeight="0" orientation="landscape" r:id="rId1"/>
  <rowBreaks count="1" manualBreakCount="1">
    <brk id="37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C8277-03D8-46F3-B282-0455EC71F132}">
  <sheetPr>
    <pageSetUpPr fitToPage="1"/>
  </sheetPr>
  <dimension ref="A1:S46"/>
  <sheetViews>
    <sheetView view="pageBreakPreview" zoomScale="40" zoomScaleNormal="40" zoomScaleSheetLayoutView="40" workbookViewId="0">
      <selection activeCell="A32" sqref="A32:L32"/>
    </sheetView>
  </sheetViews>
  <sheetFormatPr baseColWidth="10" defaultColWidth="11.42578125" defaultRowHeight="12.75" x14ac:dyDescent="0.2"/>
  <cols>
    <col min="1" max="1" width="10" style="258" customWidth="1"/>
    <col min="2" max="2" width="8.5703125" style="258" customWidth="1"/>
    <col min="3" max="3" width="10.7109375" style="258" customWidth="1"/>
    <col min="4" max="4" width="7.85546875" style="258" customWidth="1"/>
    <col min="5" max="5" width="19.85546875" style="258" bestFit="1" customWidth="1"/>
    <col min="6" max="6" width="12.28515625" style="258" customWidth="1"/>
    <col min="7" max="7" width="22" style="258" customWidth="1"/>
    <col min="8" max="8" width="9.7109375" style="258" customWidth="1"/>
    <col min="9" max="9" width="10.5703125" style="258" customWidth="1"/>
    <col min="10" max="10" width="26.28515625" style="258" customWidth="1"/>
    <col min="11" max="11" width="114.7109375" style="258" customWidth="1"/>
    <col min="12" max="12" width="15.5703125" style="258" customWidth="1"/>
    <col min="13" max="13" width="35.140625" style="258" customWidth="1"/>
    <col min="14" max="14" width="35.5703125" style="258" customWidth="1"/>
    <col min="15" max="15" width="39.42578125" style="258" customWidth="1"/>
    <col min="16" max="16" width="52.28515625" style="258" customWidth="1"/>
    <col min="17" max="17" width="28.28515625" style="258" customWidth="1"/>
    <col min="18" max="18" width="41.7109375" style="258" customWidth="1"/>
    <col min="19" max="16384" width="11.42578125" style="258"/>
  </cols>
  <sheetData>
    <row r="1" spans="1:19" s="179" customFormat="1" ht="20.25" x14ac:dyDescent="0.25">
      <c r="A1" s="176" t="s">
        <v>140</v>
      </c>
      <c r="B1" s="176"/>
      <c r="C1" s="176"/>
      <c r="D1" s="176"/>
      <c r="E1" s="176"/>
      <c r="F1" s="176"/>
      <c r="G1" s="176"/>
      <c r="H1" s="177" t="s">
        <v>0</v>
      </c>
      <c r="I1" s="177"/>
      <c r="J1" s="177"/>
      <c r="K1" s="177"/>
      <c r="L1" s="177"/>
      <c r="M1" s="177"/>
      <c r="N1" s="177"/>
      <c r="O1" s="177"/>
      <c r="P1" s="177"/>
      <c r="Q1" s="178" t="s">
        <v>1</v>
      </c>
      <c r="R1" s="178"/>
    </row>
    <row r="2" spans="1:19" s="179" customFormat="1" ht="20.25" x14ac:dyDescent="0.25">
      <c r="A2" s="180" t="s">
        <v>141</v>
      </c>
      <c r="B2" s="180"/>
      <c r="C2" s="180"/>
      <c r="D2" s="180"/>
      <c r="E2" s="180"/>
      <c r="F2" s="180"/>
      <c r="G2" s="180"/>
      <c r="H2" s="177"/>
      <c r="I2" s="177"/>
      <c r="J2" s="177"/>
      <c r="K2" s="177"/>
      <c r="L2" s="177"/>
      <c r="M2" s="177"/>
      <c r="N2" s="177"/>
      <c r="O2" s="177"/>
      <c r="P2" s="177"/>
      <c r="Q2" s="178"/>
      <c r="R2" s="178"/>
    </row>
    <row r="3" spans="1:19" s="179" customFormat="1" ht="20.25" x14ac:dyDescent="0.25">
      <c r="A3" s="180" t="s">
        <v>142</v>
      </c>
      <c r="B3" s="180"/>
      <c r="C3" s="180"/>
      <c r="D3" s="180"/>
      <c r="E3" s="180"/>
      <c r="F3" s="180"/>
      <c r="G3" s="180"/>
      <c r="H3" s="177" t="s">
        <v>143</v>
      </c>
      <c r="I3" s="177"/>
      <c r="J3" s="177"/>
      <c r="K3" s="177"/>
      <c r="L3" s="177"/>
      <c r="M3" s="177"/>
      <c r="N3" s="177"/>
      <c r="O3" s="177"/>
      <c r="P3" s="177"/>
      <c r="Q3" s="178"/>
      <c r="R3" s="178"/>
    </row>
    <row r="4" spans="1:19" s="179" customFormat="1" ht="20.25" x14ac:dyDescent="0.25">
      <c r="A4" s="180" t="s">
        <v>144</v>
      </c>
      <c r="B4" s="180"/>
      <c r="C4" s="180"/>
      <c r="D4" s="180"/>
      <c r="E4" s="180"/>
      <c r="F4" s="180"/>
      <c r="G4" s="180"/>
      <c r="H4" s="177"/>
      <c r="I4" s="177"/>
      <c r="J4" s="177"/>
      <c r="K4" s="177"/>
      <c r="L4" s="177"/>
      <c r="M4" s="177"/>
      <c r="N4" s="177"/>
      <c r="O4" s="177"/>
      <c r="P4" s="177"/>
      <c r="Q4" s="178"/>
      <c r="R4" s="178"/>
    </row>
    <row r="5" spans="1:19" s="179" customFormat="1" ht="20.25" x14ac:dyDescent="0.3">
      <c r="A5" s="181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</row>
    <row r="6" spans="1:19" s="179" customFormat="1" ht="20.25" x14ac:dyDescent="0.3">
      <c r="A6" s="182"/>
      <c r="B6" s="183"/>
      <c r="C6" s="183"/>
      <c r="D6" s="183"/>
      <c r="E6" s="183"/>
      <c r="F6" s="183"/>
      <c r="G6" s="183"/>
      <c r="H6" s="184"/>
      <c r="I6" s="184"/>
      <c r="J6" s="184"/>
      <c r="K6" s="185"/>
      <c r="L6" s="186" t="s">
        <v>6</v>
      </c>
      <c r="M6" s="186"/>
      <c r="N6" s="186"/>
      <c r="O6" s="186"/>
      <c r="P6" s="186"/>
      <c r="Q6" s="186"/>
      <c r="R6" s="186"/>
    </row>
    <row r="7" spans="1:19" s="179" customFormat="1" ht="20.25" x14ac:dyDescent="0.25">
      <c r="A7" s="187" t="s">
        <v>145</v>
      </c>
      <c r="B7" s="188"/>
      <c r="C7" s="188"/>
      <c r="D7" s="188"/>
      <c r="E7" s="188"/>
      <c r="F7" s="188"/>
      <c r="G7" s="189" t="s">
        <v>146</v>
      </c>
      <c r="H7" s="189"/>
      <c r="I7" s="189"/>
      <c r="J7" s="189"/>
      <c r="K7" s="190"/>
      <c r="L7" s="191" t="s">
        <v>9</v>
      </c>
      <c r="M7" s="191"/>
      <c r="N7" s="192">
        <v>0</v>
      </c>
      <c r="O7" s="193"/>
      <c r="P7" s="194" t="s">
        <v>10</v>
      </c>
      <c r="Q7" s="192">
        <f>N33</f>
        <v>0</v>
      </c>
      <c r="R7" s="195"/>
    </row>
    <row r="8" spans="1:19" s="179" customFormat="1" ht="20.25" x14ac:dyDescent="0.25">
      <c r="A8" s="196"/>
      <c r="B8" s="197"/>
      <c r="C8" s="197"/>
      <c r="D8" s="197"/>
      <c r="E8" s="197"/>
      <c r="F8" s="197"/>
      <c r="G8" s="197"/>
      <c r="H8" s="197"/>
      <c r="I8" s="197"/>
      <c r="J8" s="197"/>
      <c r="K8" s="198"/>
      <c r="L8" s="191" t="s">
        <v>11</v>
      </c>
      <c r="M8" s="191"/>
      <c r="N8" s="192">
        <v>0</v>
      </c>
      <c r="O8" s="193"/>
      <c r="P8" s="199" t="s">
        <v>12</v>
      </c>
      <c r="Q8" s="192">
        <v>0</v>
      </c>
      <c r="R8" s="195"/>
    </row>
    <row r="9" spans="1:19" s="179" customFormat="1" ht="20.25" x14ac:dyDescent="0.3">
      <c r="A9" s="187" t="s">
        <v>13</v>
      </c>
      <c r="B9" s="188"/>
      <c r="C9" s="188"/>
      <c r="D9" s="188"/>
      <c r="E9" s="188"/>
      <c r="F9" s="188"/>
      <c r="G9" s="188"/>
      <c r="H9" s="200">
        <v>2018011000703</v>
      </c>
      <c r="I9" s="200"/>
      <c r="J9" s="200"/>
      <c r="K9" s="201"/>
      <c r="L9" s="202"/>
      <c r="M9" s="202"/>
      <c r="N9" s="203"/>
      <c r="O9" s="204"/>
      <c r="P9" s="205"/>
      <c r="Q9" s="205"/>
      <c r="R9" s="205"/>
    </row>
    <row r="10" spans="1:19" s="179" customFormat="1" ht="20.25" x14ac:dyDescent="0.3">
      <c r="A10" s="206"/>
      <c r="B10" s="207"/>
      <c r="C10" s="207"/>
      <c r="D10" s="207"/>
      <c r="E10" s="207"/>
      <c r="F10" s="207"/>
      <c r="G10" s="207"/>
      <c r="H10" s="208"/>
      <c r="I10" s="208"/>
      <c r="J10" s="208"/>
      <c r="K10" s="209"/>
      <c r="L10" s="210" t="s">
        <v>14</v>
      </c>
      <c r="M10" s="210"/>
      <c r="N10" s="211">
        <f>+N7+N8+Q7+Q8</f>
        <v>0</v>
      </c>
      <c r="O10" s="193"/>
      <c r="P10" s="195"/>
      <c r="Q10" s="195"/>
      <c r="R10" s="195"/>
    </row>
    <row r="11" spans="1:19" s="213" customFormat="1" ht="20.25" x14ac:dyDescent="0.2">
      <c r="A11" s="186" t="s">
        <v>147</v>
      </c>
      <c r="B11" s="186"/>
      <c r="C11" s="186"/>
      <c r="D11" s="186"/>
      <c r="E11" s="186"/>
      <c r="F11" s="186"/>
      <c r="G11" s="186" t="s">
        <v>148</v>
      </c>
      <c r="H11" s="186" t="s">
        <v>17</v>
      </c>
      <c r="I11" s="186"/>
      <c r="J11" s="177" t="s">
        <v>18</v>
      </c>
      <c r="K11" s="177"/>
      <c r="L11" s="212" t="s">
        <v>19</v>
      </c>
      <c r="M11" s="212" t="s">
        <v>20</v>
      </c>
      <c r="N11" s="212" t="s">
        <v>21</v>
      </c>
      <c r="O11" s="212" t="s">
        <v>22</v>
      </c>
      <c r="P11" s="212" t="s">
        <v>149</v>
      </c>
      <c r="Q11" s="212" t="s">
        <v>24</v>
      </c>
      <c r="R11" s="212" t="s">
        <v>25</v>
      </c>
    </row>
    <row r="12" spans="1:19" s="213" customFormat="1" ht="20.25" x14ac:dyDescent="0.2">
      <c r="A12" s="214" t="s">
        <v>26</v>
      </c>
      <c r="B12" s="214" t="s">
        <v>27</v>
      </c>
      <c r="C12" s="214" t="s">
        <v>28</v>
      </c>
      <c r="D12" s="214" t="s">
        <v>150</v>
      </c>
      <c r="E12" s="214" t="s">
        <v>30</v>
      </c>
      <c r="F12" s="214" t="s">
        <v>31</v>
      </c>
      <c r="G12" s="186"/>
      <c r="H12" s="214" t="s">
        <v>32</v>
      </c>
      <c r="I12" s="214" t="s">
        <v>33</v>
      </c>
      <c r="J12" s="215" t="s">
        <v>34</v>
      </c>
      <c r="K12" s="214" t="s">
        <v>35</v>
      </c>
      <c r="L12" s="212"/>
      <c r="M12" s="212"/>
      <c r="N12" s="212"/>
      <c r="O12" s="212"/>
      <c r="P12" s="212"/>
      <c r="Q12" s="212"/>
      <c r="R12" s="212"/>
    </row>
    <row r="13" spans="1:19" s="179" customFormat="1" ht="23.25" x14ac:dyDescent="0.25">
      <c r="A13" s="216"/>
      <c r="B13" s="217"/>
      <c r="C13" s="216"/>
      <c r="D13" s="216"/>
      <c r="E13" s="218"/>
      <c r="F13" s="216"/>
      <c r="G13" s="216"/>
      <c r="H13" s="219" t="s">
        <v>42</v>
      </c>
      <c r="I13" s="219"/>
      <c r="J13" s="220">
        <v>1</v>
      </c>
      <c r="K13" s="221" t="s">
        <v>151</v>
      </c>
      <c r="L13" s="216"/>
      <c r="M13" s="222"/>
      <c r="N13" s="222"/>
      <c r="O13" s="223"/>
      <c r="P13" s="222"/>
      <c r="Q13" s="223"/>
      <c r="R13" s="223"/>
    </row>
    <row r="14" spans="1:19" s="179" customFormat="1" ht="23.25" x14ac:dyDescent="0.35">
      <c r="A14" s="216"/>
      <c r="B14" s="217"/>
      <c r="C14" s="216"/>
      <c r="D14" s="216"/>
      <c r="E14" s="218"/>
      <c r="F14" s="216"/>
      <c r="G14" s="216"/>
      <c r="H14" s="219"/>
      <c r="I14" s="219"/>
      <c r="J14" s="224"/>
      <c r="K14" s="225" t="s">
        <v>152</v>
      </c>
      <c r="L14" s="216"/>
      <c r="M14" s="222"/>
      <c r="N14" s="222"/>
      <c r="O14" s="223"/>
      <c r="P14" s="226">
        <f>P16+P15</f>
        <v>2801924640</v>
      </c>
      <c r="Q14" s="223"/>
      <c r="R14" s="223"/>
    </row>
    <row r="15" spans="1:19" s="231" customFormat="1" ht="57" customHeight="1" x14ac:dyDescent="0.25">
      <c r="A15" s="216">
        <v>1599</v>
      </c>
      <c r="B15" s="217" t="s">
        <v>36</v>
      </c>
      <c r="C15" s="216" t="s">
        <v>153</v>
      </c>
      <c r="D15" s="216" t="s">
        <v>40</v>
      </c>
      <c r="E15" s="227">
        <v>1599066</v>
      </c>
      <c r="F15" s="228" t="s">
        <v>38</v>
      </c>
      <c r="G15" s="216">
        <v>10</v>
      </c>
      <c r="H15" s="219" t="s">
        <v>42</v>
      </c>
      <c r="I15" s="219"/>
      <c r="J15" s="229" t="s">
        <v>126</v>
      </c>
      <c r="K15" s="230" t="s">
        <v>154</v>
      </c>
      <c r="L15" s="216">
        <v>1</v>
      </c>
      <c r="M15" s="222">
        <v>200000000</v>
      </c>
      <c r="N15" s="222">
        <f>SUM(P15)</f>
        <v>200000000</v>
      </c>
      <c r="O15" s="223">
        <v>0</v>
      </c>
      <c r="P15" s="222">
        <f>SUM(M15*L15)</f>
        <v>200000000</v>
      </c>
      <c r="Q15" s="223"/>
      <c r="R15" s="222"/>
      <c r="S15" s="179"/>
    </row>
    <row r="16" spans="1:19" s="179" customFormat="1" ht="92.25" customHeight="1" x14ac:dyDescent="0.25">
      <c r="A16" s="216">
        <v>1599</v>
      </c>
      <c r="B16" s="217" t="s">
        <v>36</v>
      </c>
      <c r="C16" s="216" t="s">
        <v>153</v>
      </c>
      <c r="D16" s="216" t="s">
        <v>40</v>
      </c>
      <c r="E16" s="227">
        <v>1599066</v>
      </c>
      <c r="F16" s="228" t="s">
        <v>38</v>
      </c>
      <c r="G16" s="216">
        <v>10</v>
      </c>
      <c r="H16" s="219" t="s">
        <v>42</v>
      </c>
      <c r="I16" s="219"/>
      <c r="J16" s="229" t="s">
        <v>127</v>
      </c>
      <c r="K16" s="230" t="s">
        <v>155</v>
      </c>
      <c r="L16" s="216">
        <v>2</v>
      </c>
      <c r="M16" s="222">
        <v>1300962320</v>
      </c>
      <c r="N16" s="222">
        <f>SUM(P16)</f>
        <v>2601924640</v>
      </c>
      <c r="O16" s="223">
        <v>0</v>
      </c>
      <c r="P16" s="222">
        <f>SUM(M16*L16)</f>
        <v>2601924640</v>
      </c>
      <c r="Q16" s="223"/>
      <c r="R16" s="222"/>
    </row>
    <row r="17" spans="1:19" s="179" customFormat="1" ht="46.5" x14ac:dyDescent="0.25">
      <c r="A17" s="216"/>
      <c r="B17" s="217"/>
      <c r="C17" s="216"/>
      <c r="D17" s="216"/>
      <c r="E17" s="218"/>
      <c r="F17" s="216"/>
      <c r="G17" s="216"/>
      <c r="H17" s="219"/>
      <c r="I17" s="219"/>
      <c r="J17" s="220">
        <v>2</v>
      </c>
      <c r="K17" s="221" t="s">
        <v>156</v>
      </c>
      <c r="L17" s="216"/>
      <c r="M17" s="222"/>
      <c r="N17" s="222"/>
      <c r="O17" s="223"/>
      <c r="P17" s="222"/>
      <c r="Q17" s="223"/>
      <c r="R17" s="223"/>
    </row>
    <row r="18" spans="1:19" s="179" customFormat="1" ht="23.25" x14ac:dyDescent="0.25">
      <c r="A18" s="216"/>
      <c r="B18" s="217"/>
      <c r="C18" s="216"/>
      <c r="D18" s="216"/>
      <c r="E18" s="218"/>
      <c r="F18" s="216"/>
      <c r="G18" s="216"/>
      <c r="H18" s="219"/>
      <c r="I18" s="219"/>
      <c r="J18" s="220"/>
      <c r="K18" s="225" t="s">
        <v>152</v>
      </c>
      <c r="L18" s="216"/>
      <c r="M18" s="222"/>
      <c r="N18" s="222"/>
      <c r="O18" s="223"/>
      <c r="P18" s="226">
        <f>P19+P20</f>
        <v>1487000000</v>
      </c>
      <c r="Q18" s="223"/>
      <c r="R18" s="223"/>
    </row>
    <row r="19" spans="1:19" s="232" customFormat="1" ht="100.5" customHeight="1" x14ac:dyDescent="0.25">
      <c r="A19" s="216">
        <v>1599</v>
      </c>
      <c r="B19" s="217" t="s">
        <v>36</v>
      </c>
      <c r="C19" s="216" t="s">
        <v>153</v>
      </c>
      <c r="D19" s="216" t="s">
        <v>40</v>
      </c>
      <c r="E19" s="227">
        <v>1599068</v>
      </c>
      <c r="F19" s="228" t="s">
        <v>38</v>
      </c>
      <c r="G19" s="216">
        <v>10</v>
      </c>
      <c r="H19" s="219" t="s">
        <v>42</v>
      </c>
      <c r="I19" s="219"/>
      <c r="J19" s="229" t="s">
        <v>43</v>
      </c>
      <c r="K19" s="230" t="s">
        <v>157</v>
      </c>
      <c r="L19" s="216">
        <v>38</v>
      </c>
      <c r="M19" s="222">
        <f>P19/L19</f>
        <v>33000000</v>
      </c>
      <c r="N19" s="222">
        <f>M19</f>
        <v>33000000</v>
      </c>
      <c r="O19" s="223">
        <v>0</v>
      </c>
      <c r="P19" s="223">
        <v>1254000000</v>
      </c>
      <c r="Q19" s="223"/>
      <c r="R19" s="222"/>
      <c r="S19" s="179"/>
    </row>
    <row r="20" spans="1:19" s="232" customFormat="1" ht="56.25" customHeight="1" x14ac:dyDescent="0.25">
      <c r="A20" s="216">
        <v>1599</v>
      </c>
      <c r="B20" s="217" t="s">
        <v>36</v>
      </c>
      <c r="C20" s="216" t="s">
        <v>153</v>
      </c>
      <c r="D20" s="216" t="s">
        <v>40</v>
      </c>
      <c r="E20" s="227">
        <v>1599068</v>
      </c>
      <c r="F20" s="228" t="s">
        <v>38</v>
      </c>
      <c r="G20" s="216">
        <v>10</v>
      </c>
      <c r="H20" s="219" t="s">
        <v>42</v>
      </c>
      <c r="I20" s="219"/>
      <c r="J20" s="229" t="s">
        <v>44</v>
      </c>
      <c r="K20" s="230" t="s">
        <v>158</v>
      </c>
      <c r="L20" s="216">
        <v>2</v>
      </c>
      <c r="M20" s="222">
        <v>116500000</v>
      </c>
      <c r="N20" s="222">
        <v>116500000</v>
      </c>
      <c r="O20" s="223">
        <v>0</v>
      </c>
      <c r="P20" s="222">
        <f>M20*L20</f>
        <v>233000000</v>
      </c>
      <c r="Q20" s="223"/>
      <c r="R20" s="222"/>
      <c r="S20" s="179"/>
    </row>
    <row r="21" spans="1:19" s="179" customFormat="1" ht="23.25" x14ac:dyDescent="0.25">
      <c r="A21" s="216"/>
      <c r="B21" s="217"/>
      <c r="C21" s="216"/>
      <c r="D21" s="216"/>
      <c r="E21" s="218"/>
      <c r="F21" s="216"/>
      <c r="G21" s="216"/>
      <c r="H21" s="219" t="s">
        <v>42</v>
      </c>
      <c r="I21" s="219"/>
      <c r="J21" s="220">
        <v>3</v>
      </c>
      <c r="K21" s="221" t="s">
        <v>159</v>
      </c>
      <c r="L21" s="216"/>
      <c r="M21" s="222"/>
      <c r="N21" s="222"/>
      <c r="O21" s="223"/>
      <c r="P21" s="222"/>
      <c r="Q21" s="223"/>
      <c r="R21" s="223"/>
    </row>
    <row r="22" spans="1:19" s="179" customFormat="1" ht="23.25" x14ac:dyDescent="0.35">
      <c r="A22" s="216"/>
      <c r="B22" s="217"/>
      <c r="C22" s="216"/>
      <c r="D22" s="216"/>
      <c r="E22" s="218"/>
      <c r="F22" s="216"/>
      <c r="G22" s="216"/>
      <c r="H22" s="219"/>
      <c r="I22" s="219"/>
      <c r="J22" s="224"/>
      <c r="K22" s="225" t="s">
        <v>152</v>
      </c>
      <c r="L22" s="216"/>
      <c r="M22" s="222"/>
      <c r="N22" s="222"/>
      <c r="O22" s="223"/>
      <c r="P22" s="226">
        <f>P23+P24+P25+P26+P27+P28+P29+P30+P31</f>
        <v>25711075360</v>
      </c>
      <c r="Q22" s="223"/>
      <c r="R22" s="223"/>
    </row>
    <row r="23" spans="1:19" s="231" customFormat="1" ht="25.5" customHeight="1" x14ac:dyDescent="0.25">
      <c r="A23" s="216">
        <v>1599</v>
      </c>
      <c r="B23" s="217" t="s">
        <v>36</v>
      </c>
      <c r="C23" s="216" t="s">
        <v>153</v>
      </c>
      <c r="D23" s="216" t="s">
        <v>40</v>
      </c>
      <c r="E23" s="227">
        <v>1599076</v>
      </c>
      <c r="F23" s="228" t="s">
        <v>38</v>
      </c>
      <c r="G23" s="216">
        <v>10</v>
      </c>
      <c r="H23" s="219" t="s">
        <v>42</v>
      </c>
      <c r="I23" s="219"/>
      <c r="J23" s="229" t="s">
        <v>45</v>
      </c>
      <c r="K23" s="230" t="s">
        <v>160</v>
      </c>
      <c r="L23" s="216">
        <v>1</v>
      </c>
      <c r="M23" s="222">
        <v>3744318070</v>
      </c>
      <c r="N23" s="222">
        <f>SUM(P23)</f>
        <v>3744318070</v>
      </c>
      <c r="O23" s="223">
        <v>0</v>
      </c>
      <c r="P23" s="222">
        <f t="shared" ref="P23:P31" si="0">M23</f>
        <v>3744318070</v>
      </c>
      <c r="Q23" s="223"/>
      <c r="R23" s="222"/>
      <c r="S23" s="179"/>
    </row>
    <row r="24" spans="1:19" s="231" customFormat="1" ht="77.25" customHeight="1" x14ac:dyDescent="0.25">
      <c r="A24" s="216">
        <v>1599</v>
      </c>
      <c r="B24" s="217" t="s">
        <v>36</v>
      </c>
      <c r="C24" s="216" t="s">
        <v>153</v>
      </c>
      <c r="D24" s="216" t="s">
        <v>40</v>
      </c>
      <c r="E24" s="227">
        <v>1599076</v>
      </c>
      <c r="F24" s="228" t="s">
        <v>38</v>
      </c>
      <c r="G24" s="216">
        <v>10</v>
      </c>
      <c r="H24" s="219" t="s">
        <v>42</v>
      </c>
      <c r="I24" s="219"/>
      <c r="J24" s="229" t="s">
        <v>46</v>
      </c>
      <c r="K24" s="230" t="s">
        <v>161</v>
      </c>
      <c r="L24" s="216">
        <v>1</v>
      </c>
      <c r="M24" s="222">
        <v>371000000</v>
      </c>
      <c r="N24" s="222">
        <f t="shared" ref="N24:N31" si="1">SUM(P24)</f>
        <v>371000000</v>
      </c>
      <c r="O24" s="223">
        <v>0</v>
      </c>
      <c r="P24" s="222">
        <f t="shared" si="0"/>
        <v>371000000</v>
      </c>
      <c r="Q24" s="223"/>
      <c r="R24" s="222"/>
      <c r="S24" s="179"/>
    </row>
    <row r="25" spans="1:19" s="231" customFormat="1" ht="60.75" customHeight="1" x14ac:dyDescent="0.25">
      <c r="A25" s="216">
        <v>1599</v>
      </c>
      <c r="B25" s="217" t="s">
        <v>36</v>
      </c>
      <c r="C25" s="216" t="s">
        <v>153</v>
      </c>
      <c r="D25" s="216" t="s">
        <v>40</v>
      </c>
      <c r="E25" s="227">
        <v>1599076</v>
      </c>
      <c r="F25" s="228" t="s">
        <v>38</v>
      </c>
      <c r="G25" s="216">
        <v>10</v>
      </c>
      <c r="H25" s="219" t="s">
        <v>42</v>
      </c>
      <c r="I25" s="219"/>
      <c r="J25" s="229" t="s">
        <v>47</v>
      </c>
      <c r="K25" s="230" t="s">
        <v>162</v>
      </c>
      <c r="L25" s="216">
        <v>1</v>
      </c>
      <c r="M25" s="222">
        <v>3684681930</v>
      </c>
      <c r="N25" s="222">
        <f t="shared" si="1"/>
        <v>3684681930</v>
      </c>
      <c r="O25" s="223">
        <v>0</v>
      </c>
      <c r="P25" s="222">
        <f t="shared" si="0"/>
        <v>3684681930</v>
      </c>
      <c r="Q25" s="223"/>
      <c r="R25" s="222"/>
      <c r="S25" s="179"/>
    </row>
    <row r="26" spans="1:19" s="179" customFormat="1" ht="36.75" customHeight="1" x14ac:dyDescent="0.25">
      <c r="A26" s="216">
        <v>1599</v>
      </c>
      <c r="B26" s="217" t="s">
        <v>36</v>
      </c>
      <c r="C26" s="216" t="s">
        <v>153</v>
      </c>
      <c r="D26" s="216" t="s">
        <v>40</v>
      </c>
      <c r="E26" s="227">
        <v>1599076</v>
      </c>
      <c r="F26" s="228" t="s">
        <v>38</v>
      </c>
      <c r="G26" s="216">
        <v>10</v>
      </c>
      <c r="H26" s="219" t="s">
        <v>42</v>
      </c>
      <c r="I26" s="219"/>
      <c r="J26" s="229" t="s">
        <v>65</v>
      </c>
      <c r="K26" s="230" t="s">
        <v>163</v>
      </c>
      <c r="L26" s="216">
        <v>1</v>
      </c>
      <c r="M26" s="222">
        <v>8630000000</v>
      </c>
      <c r="N26" s="222">
        <f>SUM(P26)</f>
        <v>8630000000</v>
      </c>
      <c r="O26" s="223">
        <v>0</v>
      </c>
      <c r="P26" s="222">
        <f t="shared" ref="P26:P28" si="2">SUM(M26*L26)</f>
        <v>8630000000</v>
      </c>
      <c r="Q26" s="223"/>
      <c r="R26" s="222"/>
    </row>
    <row r="27" spans="1:19" s="232" customFormat="1" ht="74.25" customHeight="1" x14ac:dyDescent="0.25">
      <c r="A27" s="216">
        <v>1599</v>
      </c>
      <c r="B27" s="217" t="s">
        <v>36</v>
      </c>
      <c r="C27" s="216" t="s">
        <v>153</v>
      </c>
      <c r="D27" s="216" t="s">
        <v>40</v>
      </c>
      <c r="E27" s="227">
        <v>1599076</v>
      </c>
      <c r="F27" s="228" t="s">
        <v>38</v>
      </c>
      <c r="G27" s="216">
        <v>10</v>
      </c>
      <c r="H27" s="219" t="s">
        <v>42</v>
      </c>
      <c r="I27" s="219"/>
      <c r="J27" s="229" t="s">
        <v>66</v>
      </c>
      <c r="K27" s="230" t="s">
        <v>164</v>
      </c>
      <c r="L27" s="216">
        <v>8</v>
      </c>
      <c r="M27" s="222">
        <v>262500000</v>
      </c>
      <c r="N27" s="222">
        <f t="shared" si="1"/>
        <v>2100000000</v>
      </c>
      <c r="O27" s="223">
        <v>0</v>
      </c>
      <c r="P27" s="222">
        <f t="shared" si="2"/>
        <v>2100000000</v>
      </c>
      <c r="Q27" s="223"/>
      <c r="R27" s="222"/>
      <c r="S27" s="179"/>
    </row>
    <row r="28" spans="1:19" s="232" customFormat="1" ht="62.25" customHeight="1" x14ac:dyDescent="0.25">
      <c r="A28" s="216">
        <v>1599</v>
      </c>
      <c r="B28" s="217" t="s">
        <v>36</v>
      </c>
      <c r="C28" s="216" t="s">
        <v>153</v>
      </c>
      <c r="D28" s="216" t="s">
        <v>40</v>
      </c>
      <c r="E28" s="227">
        <v>1599076</v>
      </c>
      <c r="F28" s="228" t="s">
        <v>38</v>
      </c>
      <c r="G28" s="216">
        <v>10</v>
      </c>
      <c r="H28" s="219" t="s">
        <v>42</v>
      </c>
      <c r="I28" s="219"/>
      <c r="J28" s="229" t="s">
        <v>67</v>
      </c>
      <c r="K28" s="230" t="s">
        <v>165</v>
      </c>
      <c r="L28" s="216">
        <v>5</v>
      </c>
      <c r="M28" s="222">
        <v>806146000</v>
      </c>
      <c r="N28" s="222">
        <f t="shared" si="1"/>
        <v>4030730000</v>
      </c>
      <c r="O28" s="223">
        <v>0</v>
      </c>
      <c r="P28" s="222">
        <f t="shared" si="2"/>
        <v>4030730000</v>
      </c>
      <c r="Q28" s="223"/>
      <c r="R28" s="222"/>
      <c r="S28" s="179"/>
    </row>
    <row r="29" spans="1:19" s="232" customFormat="1" ht="45.75" customHeight="1" x14ac:dyDescent="0.25">
      <c r="A29" s="216">
        <v>1599</v>
      </c>
      <c r="B29" s="217" t="s">
        <v>36</v>
      </c>
      <c r="C29" s="216" t="s">
        <v>153</v>
      </c>
      <c r="D29" s="216" t="s">
        <v>40</v>
      </c>
      <c r="E29" s="227">
        <v>1599076</v>
      </c>
      <c r="F29" s="228" t="s">
        <v>38</v>
      </c>
      <c r="G29" s="216">
        <v>10</v>
      </c>
      <c r="H29" s="219" t="s">
        <v>42</v>
      </c>
      <c r="I29" s="219"/>
      <c r="J29" s="229" t="s">
        <v>112</v>
      </c>
      <c r="K29" s="230" t="s">
        <v>166</v>
      </c>
      <c r="L29" s="216">
        <v>1</v>
      </c>
      <c r="M29" s="222">
        <v>1322000000</v>
      </c>
      <c r="N29" s="222">
        <v>1322000000</v>
      </c>
      <c r="O29" s="223">
        <v>0</v>
      </c>
      <c r="P29" s="222">
        <v>1322000000</v>
      </c>
      <c r="Q29" s="223"/>
      <c r="R29" s="222"/>
      <c r="S29" s="179"/>
    </row>
    <row r="30" spans="1:19" s="232" customFormat="1" ht="27.75" customHeight="1" x14ac:dyDescent="0.25">
      <c r="A30" s="216">
        <v>1599</v>
      </c>
      <c r="B30" s="217" t="s">
        <v>36</v>
      </c>
      <c r="C30" s="216" t="s">
        <v>153</v>
      </c>
      <c r="D30" s="216"/>
      <c r="E30" s="227">
        <v>1599076</v>
      </c>
      <c r="F30" s="228" t="s">
        <v>38</v>
      </c>
      <c r="G30" s="216">
        <v>10</v>
      </c>
      <c r="H30" s="219" t="s">
        <v>42</v>
      </c>
      <c r="I30" s="219"/>
      <c r="J30" s="229" t="s">
        <v>113</v>
      </c>
      <c r="K30" s="230" t="s">
        <v>167</v>
      </c>
      <c r="L30" s="216">
        <v>1</v>
      </c>
      <c r="M30" s="222">
        <v>80003645</v>
      </c>
      <c r="N30" s="222">
        <v>80003645</v>
      </c>
      <c r="O30" s="223">
        <v>0</v>
      </c>
      <c r="P30" s="222">
        <v>80003644</v>
      </c>
      <c r="Q30" s="223"/>
      <c r="R30" s="222"/>
      <c r="S30" s="179"/>
    </row>
    <row r="31" spans="1:19" s="179" customFormat="1" ht="117.75" customHeight="1" x14ac:dyDescent="0.25">
      <c r="A31" s="216">
        <v>1599</v>
      </c>
      <c r="B31" s="217" t="s">
        <v>36</v>
      </c>
      <c r="C31" s="216" t="s">
        <v>153</v>
      </c>
      <c r="D31" s="216" t="s">
        <v>40</v>
      </c>
      <c r="E31" s="227">
        <v>1599076</v>
      </c>
      <c r="F31" s="228" t="s">
        <v>38</v>
      </c>
      <c r="G31" s="216">
        <v>10</v>
      </c>
      <c r="H31" s="219" t="s">
        <v>42</v>
      </c>
      <c r="I31" s="219"/>
      <c r="J31" s="229" t="s">
        <v>168</v>
      </c>
      <c r="K31" s="230" t="s">
        <v>169</v>
      </c>
      <c r="L31" s="216">
        <v>1</v>
      </c>
      <c r="M31" s="222">
        <v>1748341716</v>
      </c>
      <c r="N31" s="222">
        <f t="shared" si="1"/>
        <v>1748341716</v>
      </c>
      <c r="O31" s="223">
        <v>0</v>
      </c>
      <c r="P31" s="222">
        <f t="shared" si="0"/>
        <v>1748341716</v>
      </c>
      <c r="Q31" s="223"/>
      <c r="R31" s="222"/>
    </row>
    <row r="32" spans="1:19" s="179" customFormat="1" ht="23.25" x14ac:dyDescent="0.25">
      <c r="A32" s="233" t="s">
        <v>139</v>
      </c>
      <c r="B32" s="233"/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4"/>
      <c r="N32" s="234"/>
      <c r="O32" s="234"/>
      <c r="P32" s="234"/>
      <c r="Q32" s="234">
        <f>SUM(Q13:Q14)</f>
        <v>0</v>
      </c>
      <c r="R32" s="234">
        <f>SUM(R13:R14)</f>
        <v>0</v>
      </c>
    </row>
    <row r="33" spans="1:18" s="179" customFormat="1" ht="23.25" x14ac:dyDescent="0.25">
      <c r="A33" s="235" t="s">
        <v>55</v>
      </c>
      <c r="B33" s="236"/>
      <c r="C33" s="236"/>
      <c r="D33" s="236"/>
      <c r="E33" s="236"/>
      <c r="F33" s="236"/>
      <c r="G33" s="236"/>
      <c r="H33" s="236"/>
      <c r="I33" s="236"/>
      <c r="J33" s="236"/>
      <c r="K33" s="236"/>
      <c r="L33" s="237"/>
      <c r="M33" s="234"/>
      <c r="N33" s="234"/>
      <c r="O33" s="234">
        <v>0</v>
      </c>
      <c r="P33" s="234">
        <f>P22+P18+P14</f>
        <v>30000000000</v>
      </c>
      <c r="Q33" s="234">
        <f>+Q32</f>
        <v>0</v>
      </c>
      <c r="R33" s="234">
        <f>+R32</f>
        <v>0</v>
      </c>
    </row>
    <row r="34" spans="1:18" s="179" customFormat="1" ht="285" customHeight="1" x14ac:dyDescent="0.35">
      <c r="A34" s="238" t="s">
        <v>56</v>
      </c>
      <c r="B34" s="239"/>
      <c r="C34" s="239"/>
      <c r="D34" s="240"/>
      <c r="E34" s="238" t="s">
        <v>170</v>
      </c>
      <c r="F34" s="239"/>
      <c r="G34" s="239"/>
      <c r="H34" s="239"/>
      <c r="I34" s="239"/>
      <c r="J34" s="239"/>
      <c r="K34" s="240"/>
      <c r="L34" s="241" t="s">
        <v>57</v>
      </c>
      <c r="M34" s="242" t="s">
        <v>171</v>
      </c>
      <c r="N34" s="243"/>
      <c r="O34" s="243"/>
      <c r="P34" s="244" t="s">
        <v>172</v>
      </c>
      <c r="Q34" s="245"/>
      <c r="R34" s="246"/>
    </row>
    <row r="35" spans="1:18" s="256" customFormat="1" ht="49.5" customHeight="1" x14ac:dyDescent="0.25">
      <c r="A35" s="247" t="s">
        <v>173</v>
      </c>
      <c r="B35" s="248"/>
      <c r="C35" s="248"/>
      <c r="D35" s="248"/>
      <c r="E35" s="248"/>
      <c r="F35" s="248"/>
      <c r="G35" s="248"/>
      <c r="H35" s="248"/>
      <c r="I35" s="248"/>
      <c r="J35" s="249"/>
      <c r="K35" s="250" t="str">
        <f>+A35</f>
        <v>FECHA:17/11/2025</v>
      </c>
      <c r="L35" s="251"/>
      <c r="M35" s="251"/>
      <c r="N35" s="252"/>
      <c r="O35" s="253" t="str">
        <f>+K35</f>
        <v>FECHA:17/11/2025</v>
      </c>
      <c r="P35" s="254"/>
      <c r="Q35" s="254"/>
      <c r="R35" s="255"/>
    </row>
    <row r="36" spans="1:18" ht="20.25" x14ac:dyDescent="0.3">
      <c r="A36" s="257"/>
      <c r="B36" s="257"/>
      <c r="C36" s="257"/>
      <c r="D36" s="257"/>
      <c r="E36" s="257"/>
      <c r="F36" s="257"/>
      <c r="G36" s="257"/>
      <c r="H36" s="257"/>
      <c r="I36" s="257"/>
      <c r="J36" s="257"/>
      <c r="K36" s="257"/>
      <c r="L36" s="257"/>
      <c r="M36" s="257"/>
      <c r="N36" s="257"/>
      <c r="O36" s="257"/>
      <c r="P36" s="257"/>
      <c r="Q36" s="257"/>
      <c r="R36" s="257"/>
    </row>
    <row r="39" spans="1:18" s="259" customFormat="1" ht="15.75" x14ac:dyDescent="0.25">
      <c r="P39" s="260" t="s">
        <v>174</v>
      </c>
      <c r="Q39" s="261"/>
      <c r="R39" s="262"/>
    </row>
    <row r="40" spans="1:18" s="263" customFormat="1" ht="20.25" x14ac:dyDescent="0.2">
      <c r="A40" s="214">
        <v>1599</v>
      </c>
      <c r="B40" s="214" t="s">
        <v>36</v>
      </c>
      <c r="C40" s="214">
        <v>1</v>
      </c>
      <c r="D40" s="214">
        <v>0</v>
      </c>
      <c r="E40" s="214">
        <v>1599066</v>
      </c>
      <c r="F40" s="214"/>
      <c r="G40" s="215"/>
      <c r="H40" s="214"/>
      <c r="I40" s="214"/>
      <c r="J40" s="215"/>
      <c r="K40" s="215" t="s">
        <v>175</v>
      </c>
      <c r="P40" s="260" t="s">
        <v>176</v>
      </c>
      <c r="Q40" s="264"/>
      <c r="R40" s="265"/>
    </row>
    <row r="41" spans="1:18" s="263" customFormat="1" ht="20.25" x14ac:dyDescent="0.25">
      <c r="A41" s="214">
        <v>1599</v>
      </c>
      <c r="B41" s="214" t="s">
        <v>36</v>
      </c>
      <c r="C41" s="214">
        <v>1</v>
      </c>
      <c r="D41" s="214">
        <v>0</v>
      </c>
      <c r="E41" s="214">
        <v>1599076</v>
      </c>
      <c r="F41" s="214"/>
      <c r="G41" s="215"/>
      <c r="H41" s="214"/>
      <c r="I41" s="214"/>
      <c r="J41" s="215"/>
      <c r="K41" s="215" t="s">
        <v>159</v>
      </c>
      <c r="P41" s="260" t="s">
        <v>177</v>
      </c>
      <c r="Q41" s="266"/>
      <c r="R41" s="265"/>
    </row>
    <row r="42" spans="1:18" ht="40.5" x14ac:dyDescent="0.2">
      <c r="A42" s="214">
        <v>1599</v>
      </c>
      <c r="B42" s="214" t="s">
        <v>36</v>
      </c>
      <c r="C42" s="214">
        <v>1</v>
      </c>
      <c r="D42" s="214">
        <v>0</v>
      </c>
      <c r="E42" s="214">
        <v>1599068</v>
      </c>
      <c r="F42" s="214"/>
      <c r="G42" s="215"/>
      <c r="H42" s="214"/>
      <c r="I42" s="214"/>
      <c r="J42" s="215"/>
      <c r="K42" s="215" t="s">
        <v>156</v>
      </c>
    </row>
    <row r="43" spans="1:18" ht="20.25" x14ac:dyDescent="0.2">
      <c r="A43" s="214">
        <v>1599</v>
      </c>
      <c r="B43" s="214" t="s">
        <v>36</v>
      </c>
      <c r="C43" s="214">
        <v>1</v>
      </c>
      <c r="D43" s="214">
        <v>0</v>
      </c>
      <c r="E43" s="214">
        <v>1599069</v>
      </c>
      <c r="F43" s="214"/>
      <c r="G43" s="215"/>
      <c r="H43" s="214"/>
      <c r="I43" s="214"/>
      <c r="J43" s="215"/>
      <c r="K43" s="215" t="s">
        <v>178</v>
      </c>
    </row>
    <row r="44" spans="1:18" ht="20.25" x14ac:dyDescent="0.2">
      <c r="A44" s="214"/>
      <c r="B44" s="214"/>
      <c r="C44" s="214"/>
      <c r="D44" s="214"/>
      <c r="E44" s="214"/>
      <c r="F44" s="214"/>
      <c r="G44" s="215"/>
      <c r="H44" s="214"/>
      <c r="I44" s="214"/>
      <c r="J44" s="215"/>
      <c r="K44" s="215"/>
    </row>
    <row r="45" spans="1:18" ht="20.25" x14ac:dyDescent="0.2">
      <c r="A45" s="214"/>
      <c r="B45" s="214"/>
      <c r="C45" s="214"/>
      <c r="D45" s="214"/>
      <c r="E45" s="214"/>
      <c r="F45" s="214"/>
      <c r="G45" s="215"/>
      <c r="H45" s="214"/>
      <c r="I45" s="214"/>
      <c r="J45" s="215"/>
      <c r="K45" s="214"/>
    </row>
    <row r="46" spans="1:18" ht="20.25" x14ac:dyDescent="0.2">
      <c r="A46" s="214"/>
      <c r="B46" s="214"/>
      <c r="C46" s="214"/>
      <c r="D46" s="214"/>
      <c r="E46" s="214"/>
      <c r="F46" s="214"/>
      <c r="G46" s="215"/>
      <c r="H46" s="214"/>
      <c r="I46" s="214"/>
      <c r="J46" s="215"/>
      <c r="K46" s="214"/>
    </row>
  </sheetData>
  <mergeCells count="37">
    <mergeCell ref="A33:L33"/>
    <mergeCell ref="A34:D34"/>
    <mergeCell ref="E34:K34"/>
    <mergeCell ref="M34:O34"/>
    <mergeCell ref="P34:R34"/>
    <mergeCell ref="A35:J35"/>
    <mergeCell ref="K35:N35"/>
    <mergeCell ref="O35:R35"/>
    <mergeCell ref="N11:N12"/>
    <mergeCell ref="O11:O12"/>
    <mergeCell ref="P11:P12"/>
    <mergeCell ref="Q11:Q12"/>
    <mergeCell ref="R11:R12"/>
    <mergeCell ref="A32:L32"/>
    <mergeCell ref="A9:G9"/>
    <mergeCell ref="H9:K9"/>
    <mergeCell ref="L9:M9"/>
    <mergeCell ref="L10:M10"/>
    <mergeCell ref="A11:F11"/>
    <mergeCell ref="G11:G12"/>
    <mergeCell ref="H11:I11"/>
    <mergeCell ref="J11:K11"/>
    <mergeCell ref="L11:L12"/>
    <mergeCell ref="M11:M12"/>
    <mergeCell ref="A5:R5"/>
    <mergeCell ref="L6:R6"/>
    <mergeCell ref="A7:F7"/>
    <mergeCell ref="G7:K7"/>
    <mergeCell ref="L7:M7"/>
    <mergeCell ref="L8:M8"/>
    <mergeCell ref="A1:G1"/>
    <mergeCell ref="H1:P2"/>
    <mergeCell ref="Q1:R4"/>
    <mergeCell ref="A2:G2"/>
    <mergeCell ref="A3:G3"/>
    <mergeCell ref="H3:P4"/>
    <mergeCell ref="A4:G4"/>
  </mergeCells>
  <pageMargins left="0.25" right="0.25" top="0.75" bottom="0.75" header="0.3" footer="0.3"/>
  <pageSetup paperSize="14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Infraestru Educativa</vt:lpstr>
      <vt:lpstr>Politica Educativa</vt:lpstr>
      <vt:lpstr>'Infraestru Educativa'!Área_de_impresión</vt:lpstr>
      <vt:lpstr>'Politica Educativa'!Área_de_impresión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DIEPO PLANE-PROYECTOS</dc:creator>
  <cp:keywords/>
  <dc:description/>
  <cp:lastModifiedBy>OFPLA - MIGUEL ANGEL AMEZQUITA BARAJAS</cp:lastModifiedBy>
  <cp:revision/>
  <cp:lastPrinted>2025-12-11T18:30:02Z</cp:lastPrinted>
  <dcterms:created xsi:type="dcterms:W3CDTF">2025-02-14T14:47:07Z</dcterms:created>
  <dcterms:modified xsi:type="dcterms:W3CDTF">2026-01-22T13:29:51Z</dcterms:modified>
  <cp:category/>
  <cp:contentStatus/>
</cp:coreProperties>
</file>